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<sst xmlns="http://schemas.openxmlformats.org/spreadsheetml/2006/main" count="390" uniqueCount="232">
  <si>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</si>
  <si>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</si>
  <si>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</si>
  <si>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</si>
  <si>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</si>
  <si>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</si>
  <si>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 xml:space="preserve">Ответственный исполнитель (заместитель руководителя ОИВ/ФИО)  </t>
  </si>
  <si>
    <t>Срок реализации  (дата)</t>
  </si>
  <si>
    <t>областной бюджет</t>
  </si>
  <si>
    <t>Подпрограмма 1 «Социальная поддерка населения»</t>
  </si>
  <si>
    <t>1</t>
  </si>
  <si>
    <t>1.1</t>
  </si>
  <si>
    <t>1.1.1</t>
  </si>
  <si>
    <t>1.1.2</t>
  </si>
  <si>
    <t>План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</si>
  <si>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</si>
  <si>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</si>
  <si>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</si>
  <si>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</si>
  <si>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</si>
  <si>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</si>
  <si>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</si>
  <si>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</si>
  <si>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</si>
  <si>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</si>
  <si>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</si>
  <si>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</si>
  <si>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Пашко А.А.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</si>
  <si>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</si>
  <si>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</si>
  <si>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</si>
  <si>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</si>
  <si>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</si>
  <si>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</si>
  <si>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</si>
  <si>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</si>
  <si>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</si>
  <si>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</si>
  <si>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</si>
  <si>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</si>
  <si>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Дыхно Л.И.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</si>
  <si>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</si>
  <si>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</si>
  <si>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</si>
  <si>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</si>
  <si>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</si>
  <si>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</si>
  <si>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</si>
  <si>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</si>
  <si>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</si>
  <si>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</si>
  <si>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</si>
  <si>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</si>
  <si>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</si>
  <si>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</si>
  <si>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</si>
  <si>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</si>
  <si>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</si>
  <si>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</si>
  <si>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Козырь М.М.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</si>
  <si>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</si>
  <si>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</si>
  <si>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</si>
  <si>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</si>
  <si>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</si>
  <si>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</si>
  <si>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</si>
  <si>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</si>
  <si>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</si>
  <si>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</si>
  <si>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</si>
  <si>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</si>
  <si>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</si>
  <si>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</si>
  <si>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</si>
  <si>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</si>
  <si>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1.17.1</t>
  </si>
  <si>
    <t>1.17.2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</si>
  <si>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</si>
  <si>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</si>
  <si>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</si>
  <si>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</si>
  <si>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</si>
  <si>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</si>
  <si>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</si>
  <si>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</si>
  <si>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</si>
  <si>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</si>
  <si>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</si>
  <si>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</si>
  <si>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Дыхно Л.И.
Юдина Т.И
Сергеева Г.С.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</si>
  <si>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</si>
  <si>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</si>
  <si>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</si>
  <si>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</si>
  <si>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</si>
  <si>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</si>
  <si>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</si>
  <si>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</si>
  <si>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</si>
  <si>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</si>
  <si>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</si>
  <si>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</si>
  <si>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</si>
  <si>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 xml:space="preserve">Гнатовская Т.Я.
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</si>
  <si>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</si>
  <si>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</si>
  <si>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</si>
  <si>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</si>
  <si>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</si>
  <si>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</si>
  <si>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</si>
  <si>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</si>
  <si>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</si>
  <si>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</si>
  <si>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</si>
  <si>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</si>
  <si>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</si>
  <si>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</si>
  <si>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</si>
  <si>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</si>
  <si>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</si>
  <si>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</si>
  <si>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1.18.3</t>
  </si>
  <si>
    <t>1.18.4</t>
  </si>
  <si>
    <t>1.18.5</t>
  </si>
  <si>
    <t>1.18.6</t>
  </si>
  <si>
    <t>1.18.7</t>
  </si>
  <si>
    <t>1.18.8</t>
  </si>
  <si>
    <t>1.18.9</t>
  </si>
  <si>
    <t>1.18.10</t>
  </si>
  <si>
    <t>на 2014 год</t>
  </si>
  <si>
    <t xml:space="preserve">реализации муниципальной программы города Волгодонска "Социальная поддержка граждан Волгодонска" </t>
  </si>
  <si>
    <t>федераль-ный бюджет</t>
  </si>
  <si>
    <t>внебюджет-ные источники</t>
  </si>
  <si>
    <t>1.18.11</t>
  </si>
  <si>
    <t>1.18.12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</si>
  <si>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</si>
  <si>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</si>
  <si>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1.18.13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</si>
  <si>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</si>
  <si>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</si>
  <si>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1.18.14</t>
  </si>
  <si>
    <t>1.18.15</t>
  </si>
  <si>
    <t>1.18.16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</si>
  <si>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</si>
  <si>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</si>
  <si>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1.18.17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</si>
  <si>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</si>
  <si>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</si>
  <si>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>1.18.18</t>
  </si>
  <si>
    <t>1.18.19</t>
  </si>
  <si>
    <t>1.18.20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</si>
  <si>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</si>
  <si>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</si>
  <si>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>1.18.21</t>
  </si>
  <si>
    <t xml:space="preserve">Дню памяти жертв радиационных катастроф            </t>
  </si>
  <si>
    <t>1.18.22</t>
  </si>
  <si>
    <t>1.18.23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</si>
  <si>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</si>
  <si>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</si>
  <si>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</si>
  <si>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1.18.24</t>
  </si>
  <si>
    <t>1.18.25</t>
  </si>
  <si>
    <t>Всемирному дню глухонемых</t>
  </si>
  <si>
    <t>1.18.26</t>
  </si>
  <si>
    <t xml:space="preserve">Дню пожилых людей          </t>
  </si>
  <si>
    <t>1.18.27</t>
  </si>
  <si>
    <t xml:space="preserve">Дню памяти жертв политических репрессий  </t>
  </si>
  <si>
    <t xml:space="preserve">Международному дню слепых                          </t>
  </si>
  <si>
    <t>1.18.28</t>
  </si>
  <si>
    <t xml:space="preserve">Дню Матери      </t>
  </si>
  <si>
    <t>1.18.29</t>
  </si>
  <si>
    <t xml:space="preserve">Международному дню инвалидов          </t>
  </si>
  <si>
    <t>1.18.30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</si>
  <si>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</si>
  <si>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</si>
  <si>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отцовства и детства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</si>
  <si>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</si>
  <si>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</si>
  <si>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</si>
  <si>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Оказание государствен-ной материальной по-мощи с целью укрепле-ния и повышения ста-туса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</si>
  <si>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</si>
  <si>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</si>
  <si>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</si>
  <si>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</si>
  <si>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</si>
  <si>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</si>
  <si>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</si>
  <si>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</si>
  <si>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</si>
  <si>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</si>
  <si>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</si>
  <si>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</si>
  <si>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</si>
  <si>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</si>
  <si>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</si>
  <si>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</si>
  <si>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</si>
  <si>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</si>
  <si>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</si>
  <si>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</si>
  <si>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</si>
  <si>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</si>
  <si>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</si>
  <si>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</si>
  <si>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</si>
  <si>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</si>
  <si>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</si>
  <si>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</si>
  <si>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1.20. Обеспечение реализации подпрограммы</t>
  </si>
  <si>
    <t xml:space="preserve">1.21. Организация повышения квалификации </t>
  </si>
  <si>
    <t xml:space="preserve">1.22. Обеспечение первичных мер пожарной безопасности </t>
  </si>
  <si>
    <t>2.1. Осуществление учреждениями социального обслуживания населения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N 185-ЗС «О социальном обслуживании населения Ростовской области»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</si>
  <si>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</si>
  <si>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</si>
  <si>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</si>
  <si>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</si>
  <si>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</si>
  <si>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</si>
  <si>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</si>
  <si>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1.18.31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</si>
  <si>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</si>
  <si>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</si>
  <si>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</si>
  <si>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</si>
  <si>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</si>
  <si>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</si>
  <si>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министрерством труда и социального развития Ростовской области)</t>
  </si>
  <si>
    <t>Директор</t>
  </si>
  <si>
    <t>А.А.Пашко</t>
  </si>
  <si>
    <r>
      <t xml:space="preserve">в редакции приказа от </t>
    </r>
    <r>
      <rPr>
        <b/>
        <u val="single"/>
        <sz val="12"/>
        <color indexed="8"/>
        <rFont val="Times New Roman"/>
        <family val="1"/>
      </rPr>
      <t xml:space="preserve">04.06.2014 </t>
    </r>
    <r>
      <rPr>
        <b/>
        <sz val="12"/>
        <color indexed="8"/>
        <rFont val="Times New Roman"/>
        <family val="1"/>
      </rPr>
      <t xml:space="preserve">№ </t>
    </r>
    <r>
      <rPr>
        <b/>
        <u val="single"/>
        <sz val="12"/>
        <color indexed="8"/>
        <rFont val="Times New Roman"/>
        <family val="1"/>
      </rPr>
      <t>56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</si>
</sst>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49" fontId="40" fillId="0" borderId="11" xfId="0" applyNumberFormat="1" applyFont="1" applyBorder="1" applyAlignment="1">
      <alignment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49" fontId="40" fillId="0" borderId="14" xfId="0" applyNumberFormat="1" applyFont="1" applyBorder="1" applyAlignment="1">
      <alignment horizontal="center" vertical="top" wrapText="1"/>
    </xf>
    <xf numFmtId="14" fontId="40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 vertical="top" wrapText="1"/>
    </xf>
    <xf numFmtId="49" fontId="40" fillId="0" borderId="15" xfId="0" applyNumberFormat="1" applyFont="1" applyBorder="1" applyAlignment="1">
      <alignment horizontal="center" vertical="top" wrapText="1"/>
    </xf>
    <xf numFmtId="14" fontId="40" fillId="0" borderId="16" xfId="0" applyNumberFormat="1" applyFont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4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4" xfId="0" applyNumberFormat="1" applyFont="1" applyFill="1" applyBorder="1" applyAlignment="1">
      <alignment horizontal="center" vertical="top" wrapText="1"/>
    </xf>
    <xf numFmtId="14" fontId="40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0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40" fillId="0" borderId="18" xfId="0" applyNumberFormat="1" applyFont="1" applyBorder="1" applyAlignment="1">
      <alignment horizontal="center" vertical="top" wrapText="1"/>
    </xf>
    <xf numFmtId="49" fontId="40" fillId="0" borderId="19" xfId="0" applyNumberFormat="1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14" fontId="40" fillId="0" borderId="21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0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vertical="top" wrapText="1"/>
    </xf>
    <xf numFmtId="14" fontId="40" fillId="0" borderId="10" xfId="0" applyNumberFormat="1" applyFont="1" applyFill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Fill="1" applyBorder="1" applyAlignment="1">
      <alignment horizontal="center" vertical="top" wrapText="1"/>
    </xf>
    <xf numFmtId="165" fontId="40" fillId="0" borderId="12" xfId="0" applyNumberFormat="1" applyFont="1" applyBorder="1" applyAlignment="1">
      <alignment horizontal="center" vertical="top" wrapText="1"/>
    </xf>
    <xf numFmtId="165" fontId="40" fillId="0" borderId="17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49" fontId="40" fillId="33" borderId="13" xfId="0" applyNumberFormat="1" applyFont="1" applyFill="1" applyBorder="1" applyAlignment="1">
      <alignment horizontal="center" vertical="top" wrapText="1"/>
    </xf>
    <xf numFmtId="49" fontId="40" fillId="33" borderId="14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14" fontId="40" fillId="33" borderId="11" xfId="0" applyNumberFormat="1" applyFont="1" applyFill="1" applyBorder="1" applyAlignment="1">
      <alignment horizontal="center" vertical="top" wrapText="1"/>
    </xf>
    <xf numFmtId="165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justify" vertical="top" wrapText="1"/>
    </xf>
    <xf numFmtId="49" fontId="40" fillId="0" borderId="13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66" fontId="40" fillId="0" borderId="10" xfId="0" applyNumberFormat="1" applyFont="1" applyBorder="1" applyAlignment="1">
      <alignment vertical="top" wrapText="1"/>
    </xf>
    <xf numFmtId="0" fontId="40" fillId="0" borderId="12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22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14" fontId="40" fillId="0" borderId="12" xfId="0" applyNumberFormat="1" applyFont="1" applyBorder="1" applyAlignment="1">
      <alignment horizontal="center" vertical="top" wrapText="1"/>
    </xf>
    <xf numFmtId="14" fontId="40" fillId="0" borderId="22" xfId="0" applyNumberFormat="1" applyFont="1" applyBorder="1" applyAlignment="1">
      <alignment horizontal="center" vertical="top" wrapText="1"/>
    </xf>
    <xf numFmtId="14" fontId="40" fillId="0" borderId="17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center" vertical="top" wrapText="1"/>
    </xf>
    <xf numFmtId="49" fontId="40" fillId="0" borderId="17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7" xfId="0" applyNumberFormat="1" applyFont="1" applyBorder="1" applyAlignment="1">
      <alignment horizontal="left" vertical="top" wrapText="1"/>
    </xf>
    <xf numFmtId="49" fontId="40" fillId="0" borderId="22" xfId="0" applyNumberFormat="1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40" fillId="0" borderId="22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8.00390625" style="0" customWidth="1"/>
    <col min="4" max="4" width="22.8515625" style="15" customWidth="1"/>
    <col min="5" max="5" width="13.28125" style="0" customWidth="1"/>
    <col min="6" max="6" width="12.421875" style="0" customWidth="1"/>
    <col min="7" max="7" width="12.7109375" style="0" customWidth="1"/>
    <col min="8" max="8" width="11.4218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0" t="s">
        <v>219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6.5" customHeight="1">
      <c r="A2" s="111" t="s">
        <v>231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5.75" customHeight="1">
      <c r="A3" s="1"/>
      <c r="B3" s="1"/>
      <c r="C3" s="1"/>
      <c r="D3" s="14"/>
      <c r="E3" s="1"/>
      <c r="F3" s="1"/>
      <c r="G3" s="1"/>
      <c r="H3" s="1"/>
      <c r="I3" s="1"/>
      <c r="J3" s="1"/>
    </row>
    <row r="4" spans="1:10" ht="15.75" customHeight="1">
      <c r="A4" s="103" t="s">
        <v>14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5.75" customHeight="1">
      <c r="A5" s="103" t="s">
        <v>132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5.75" customHeight="1">
      <c r="A6" s="103" t="s">
        <v>131</v>
      </c>
      <c r="B6" s="103"/>
      <c r="C6" s="103"/>
      <c r="D6" s="103"/>
      <c r="E6" s="103"/>
      <c r="F6" s="103"/>
      <c r="G6" s="103"/>
      <c r="H6" s="103"/>
      <c r="I6" s="103"/>
      <c r="J6" s="103"/>
    </row>
    <row r="8" spans="1:10" ht="34.5" customHeight="1">
      <c r="A8" s="101" t="s">
        <v>0</v>
      </c>
      <c r="B8" s="101" t="s">
        <v>5</v>
      </c>
      <c r="C8" s="101" t="s">
        <v>6</v>
      </c>
      <c r="D8" s="101" t="s">
        <v>1</v>
      </c>
      <c r="E8" s="101" t="s">
        <v>7</v>
      </c>
      <c r="F8" s="108" t="s">
        <v>185</v>
      </c>
      <c r="G8" s="109"/>
      <c r="H8" s="109"/>
      <c r="I8" s="109"/>
      <c r="J8" s="109"/>
    </row>
    <row r="9" spans="1:10" ht="58.5" customHeight="1">
      <c r="A9" s="101"/>
      <c r="B9" s="101"/>
      <c r="C9" s="101"/>
      <c r="D9" s="101"/>
      <c r="E9" s="101"/>
      <c r="F9" s="2" t="s">
        <v>2</v>
      </c>
      <c r="G9" s="68" t="s">
        <v>8</v>
      </c>
      <c r="H9" s="68" t="s">
        <v>133</v>
      </c>
      <c r="I9" s="2" t="s">
        <v>3</v>
      </c>
      <c r="J9" s="30" t="s">
        <v>134</v>
      </c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120">
      <c r="A11" s="3" t="s">
        <v>10</v>
      </c>
      <c r="B11" s="16" t="s">
        <v>9</v>
      </c>
      <c r="C11" s="3" t="s">
        <v>27</v>
      </c>
      <c r="D11" s="23" t="s">
        <v>87</v>
      </c>
      <c r="E11" s="2" t="s">
        <v>4</v>
      </c>
      <c r="F11" s="63">
        <f>SUM(G11:J11)</f>
        <v>859683.3999999999</v>
      </c>
      <c r="G11" s="63">
        <f>G12+G15+G18+G21+G22+G25+G26+G30+G31+G35+G36+G37+G38+G39+G40+G41+G42+G45+G92+G96+G97+G98</f>
        <v>620613.6</v>
      </c>
      <c r="H11" s="63">
        <f>H12+H15+H18+H21+H22+H25+H26+H30+H31+H35+H36+H37+H38+H39+H40+H41+H42+H45+H92+H96+H97+H98</f>
        <v>217390.60000000003</v>
      </c>
      <c r="I11" s="63">
        <f>I12+I15+I18+I21+I22+I25+I26+I30+I31+I35+I36+I37+I38+I39+I40+I41+I42+I45+I92+I96+I97+I98</f>
        <v>21679.199999999997</v>
      </c>
      <c r="J11" s="63">
        <f>J12+J15+J18+J21+J22+J25+J26+J30+J31+J35+J36+J37+J38+J39+J40+J41+J42+J45+J92+J96+J97+J98</f>
        <v>0</v>
      </c>
    </row>
    <row r="12" spans="1:10" ht="180">
      <c r="A12" s="3" t="s">
        <v>11</v>
      </c>
      <c r="B12" s="17" t="s">
        <v>193</v>
      </c>
      <c r="C12" s="76" t="s">
        <v>190</v>
      </c>
      <c r="D12" s="16" t="s">
        <v>65</v>
      </c>
      <c r="E12" s="5">
        <v>42004</v>
      </c>
      <c r="F12" s="63">
        <f aca="true" t="shared" si="0" ref="F12:F120">SUM(G12:J12)</f>
        <v>37833.6</v>
      </c>
      <c r="G12" s="63">
        <f>SUM(G13:G14)</f>
        <v>37833.6</v>
      </c>
      <c r="H12" s="63">
        <f>SUM(H13:H14)</f>
        <v>0</v>
      </c>
      <c r="I12" s="63">
        <f>SUM(I13:I14)</f>
        <v>0</v>
      </c>
      <c r="J12" s="63">
        <f>SUM(J13:J14)</f>
        <v>0</v>
      </c>
    </row>
    <row r="13" spans="1:10" ht="45">
      <c r="A13" s="6" t="s">
        <v>12</v>
      </c>
      <c r="B13" s="7" t="s">
        <v>63</v>
      </c>
      <c r="C13" s="78" t="s">
        <v>190</v>
      </c>
      <c r="D13" s="17" t="s">
        <v>65</v>
      </c>
      <c r="E13" s="5">
        <v>42004</v>
      </c>
      <c r="F13" s="63">
        <f t="shared" si="0"/>
        <v>31537.9</v>
      </c>
      <c r="G13" s="63">
        <v>31537.9</v>
      </c>
      <c r="H13" s="63"/>
      <c r="I13" s="63"/>
      <c r="J13" s="63"/>
    </row>
    <row r="14" spans="1:10" ht="45">
      <c r="A14" s="6" t="s">
        <v>13</v>
      </c>
      <c r="B14" s="7" t="s">
        <v>64</v>
      </c>
      <c r="C14" s="78" t="s">
        <v>190</v>
      </c>
      <c r="D14" s="17" t="s">
        <v>65</v>
      </c>
      <c r="E14" s="5">
        <v>42004</v>
      </c>
      <c r="F14" s="63">
        <f t="shared" si="0"/>
        <v>6295.7</v>
      </c>
      <c r="G14" s="63">
        <v>6295.7</v>
      </c>
      <c r="H14" s="63"/>
      <c r="I14" s="63"/>
      <c r="J14" s="63"/>
    </row>
    <row r="15" spans="1:10" ht="45">
      <c r="A15" s="3" t="s">
        <v>16</v>
      </c>
      <c r="B15" s="16" t="s">
        <v>194</v>
      </c>
      <c r="C15" s="78" t="s">
        <v>190</v>
      </c>
      <c r="D15" s="17" t="s">
        <v>65</v>
      </c>
      <c r="E15" s="5">
        <v>42004</v>
      </c>
      <c r="F15" s="63">
        <f t="shared" si="0"/>
        <v>182845.5</v>
      </c>
      <c r="G15" s="63">
        <f>SUM(G16:G17)</f>
        <v>182845.5</v>
      </c>
      <c r="H15" s="63">
        <f>SUM(H16:H17)</f>
        <v>0</v>
      </c>
      <c r="I15" s="63">
        <f>SUM(I16:I17)</f>
        <v>0</v>
      </c>
      <c r="J15" s="63">
        <f>SUM(J16:J17)</f>
        <v>0</v>
      </c>
    </row>
    <row r="16" spans="1:10" ht="45">
      <c r="A16" s="3" t="s">
        <v>24</v>
      </c>
      <c r="B16" s="7" t="s">
        <v>63</v>
      </c>
      <c r="C16" s="78" t="s">
        <v>190</v>
      </c>
      <c r="D16" s="17" t="s">
        <v>65</v>
      </c>
      <c r="E16" s="5">
        <v>42004</v>
      </c>
      <c r="F16" s="63">
        <f t="shared" si="0"/>
        <v>153006.5</v>
      </c>
      <c r="G16" s="63">
        <v>153006.5</v>
      </c>
      <c r="H16" s="63"/>
      <c r="I16" s="63"/>
      <c r="J16" s="63"/>
    </row>
    <row r="17" spans="1:10" ht="45">
      <c r="A17" s="6" t="s">
        <v>62</v>
      </c>
      <c r="B17" s="7" t="s">
        <v>64</v>
      </c>
      <c r="C17" s="78" t="s">
        <v>190</v>
      </c>
      <c r="D17" s="17" t="s">
        <v>65</v>
      </c>
      <c r="E17" s="5">
        <v>42004</v>
      </c>
      <c r="F17" s="63">
        <f t="shared" si="0"/>
        <v>29839</v>
      </c>
      <c r="G17" s="63">
        <v>29839</v>
      </c>
      <c r="H17" s="63"/>
      <c r="I17" s="63"/>
      <c r="J17" s="63"/>
    </row>
    <row r="18" spans="1:10" ht="75">
      <c r="A18" s="3" t="s">
        <v>15</v>
      </c>
      <c r="B18" s="7" t="s">
        <v>195</v>
      </c>
      <c r="C18" s="78" t="s">
        <v>190</v>
      </c>
      <c r="D18" s="17" t="s">
        <v>65</v>
      </c>
      <c r="E18" s="5">
        <v>42004</v>
      </c>
      <c r="F18" s="63">
        <f t="shared" si="0"/>
        <v>6694.299999999999</v>
      </c>
      <c r="G18" s="63">
        <f>SUM(G19:G20)</f>
        <v>6694.299999999999</v>
      </c>
      <c r="H18" s="63">
        <f>SUM(H19:H20)</f>
        <v>0</v>
      </c>
      <c r="I18" s="63">
        <f>SUM(I19:I20)</f>
        <v>0</v>
      </c>
      <c r="J18" s="63">
        <f>SUM(J19:J20)</f>
        <v>0</v>
      </c>
    </row>
    <row r="19" spans="1:10" ht="45">
      <c r="A19" s="9" t="s">
        <v>25</v>
      </c>
      <c r="B19" s="7" t="s">
        <v>63</v>
      </c>
      <c r="C19" s="78" t="s">
        <v>190</v>
      </c>
      <c r="D19" s="17" t="s">
        <v>65</v>
      </c>
      <c r="E19" s="5">
        <v>42004</v>
      </c>
      <c r="F19" s="63">
        <f t="shared" si="0"/>
        <v>5939.4</v>
      </c>
      <c r="G19" s="63">
        <v>5939.4</v>
      </c>
      <c r="H19" s="63"/>
      <c r="I19" s="63"/>
      <c r="J19" s="63"/>
    </row>
    <row r="20" spans="1:10" ht="45">
      <c r="A20" s="9" t="s">
        <v>66</v>
      </c>
      <c r="B20" s="7" t="s">
        <v>64</v>
      </c>
      <c r="C20" s="78" t="s">
        <v>190</v>
      </c>
      <c r="D20" s="17" t="s">
        <v>65</v>
      </c>
      <c r="E20" s="59">
        <v>42004</v>
      </c>
      <c r="F20" s="63">
        <f t="shared" si="0"/>
        <v>754.9</v>
      </c>
      <c r="G20" s="63">
        <v>754.9</v>
      </c>
      <c r="H20" s="63"/>
      <c r="I20" s="63"/>
      <c r="J20" s="63"/>
    </row>
    <row r="21" spans="1:10" ht="90">
      <c r="A21" s="3" t="s">
        <v>17</v>
      </c>
      <c r="B21" s="77" t="s">
        <v>196</v>
      </c>
      <c r="C21" s="26" t="s">
        <v>190</v>
      </c>
      <c r="D21" s="17" t="s">
        <v>65</v>
      </c>
      <c r="E21" s="19">
        <v>42004</v>
      </c>
      <c r="F21" s="63">
        <f t="shared" si="0"/>
        <v>254620.6</v>
      </c>
      <c r="G21" s="63">
        <v>254620.6</v>
      </c>
      <c r="H21" s="63"/>
      <c r="I21" s="63"/>
      <c r="J21" s="63"/>
    </row>
    <row r="22" spans="1:10" ht="47.25" customHeight="1">
      <c r="A22" s="3" t="s">
        <v>18</v>
      </c>
      <c r="B22" s="77" t="s">
        <v>197</v>
      </c>
      <c r="C22" s="18" t="s">
        <v>40</v>
      </c>
      <c r="D22" s="20" t="s">
        <v>68</v>
      </c>
      <c r="E22" s="19">
        <v>42004</v>
      </c>
      <c r="F22" s="63">
        <f t="shared" si="0"/>
        <v>1074.4</v>
      </c>
      <c r="G22" s="63">
        <f>SUM(G23:G24)</f>
        <v>1074.4</v>
      </c>
      <c r="H22" s="63">
        <f>SUM(H23:H24)</f>
        <v>0</v>
      </c>
      <c r="I22" s="63">
        <f>SUM(I23:I24)</f>
        <v>0</v>
      </c>
      <c r="J22" s="63">
        <f>SUM(J23:J24)</f>
        <v>0</v>
      </c>
    </row>
    <row r="23" spans="1:10" ht="30">
      <c r="A23" s="3" t="s">
        <v>26</v>
      </c>
      <c r="B23" s="7" t="s">
        <v>69</v>
      </c>
      <c r="C23" s="18" t="s">
        <v>40</v>
      </c>
      <c r="D23" s="20" t="s">
        <v>68</v>
      </c>
      <c r="E23" s="19">
        <v>42004</v>
      </c>
      <c r="F23" s="63">
        <f t="shared" si="0"/>
        <v>904.4</v>
      </c>
      <c r="G23" s="63">
        <v>904.4</v>
      </c>
      <c r="H23" s="63"/>
      <c r="I23" s="63"/>
      <c r="J23" s="63"/>
    </row>
    <row r="24" spans="1:10" ht="45" customHeight="1">
      <c r="A24" s="6" t="s">
        <v>67</v>
      </c>
      <c r="B24" s="7" t="s">
        <v>70</v>
      </c>
      <c r="C24" s="18" t="s">
        <v>40</v>
      </c>
      <c r="D24" s="20" t="s">
        <v>68</v>
      </c>
      <c r="E24" s="19">
        <v>42004</v>
      </c>
      <c r="F24" s="63">
        <f t="shared" si="0"/>
        <v>170</v>
      </c>
      <c r="G24" s="63">
        <v>170</v>
      </c>
      <c r="H24" s="63"/>
      <c r="I24" s="63"/>
      <c r="J24" s="63"/>
    </row>
    <row r="25" spans="1:10" ht="90">
      <c r="A25" s="3" t="s">
        <v>19</v>
      </c>
      <c r="B25" s="77" t="s">
        <v>198</v>
      </c>
      <c r="C25" s="27" t="s">
        <v>190</v>
      </c>
      <c r="D25" s="17" t="s">
        <v>65</v>
      </c>
      <c r="E25" s="19">
        <v>42004</v>
      </c>
      <c r="F25" s="63">
        <f t="shared" si="0"/>
        <v>4000</v>
      </c>
      <c r="G25" s="63"/>
      <c r="H25" s="63"/>
      <c r="I25" s="63">
        <v>4000</v>
      </c>
      <c r="J25" s="63"/>
    </row>
    <row r="26" spans="1:10" ht="105">
      <c r="A26" s="3" t="s">
        <v>20</v>
      </c>
      <c r="B26" s="77" t="s">
        <v>199</v>
      </c>
      <c r="C26" s="78" t="s">
        <v>190</v>
      </c>
      <c r="D26" s="17" t="s">
        <v>65</v>
      </c>
      <c r="E26" s="5">
        <v>42004</v>
      </c>
      <c r="F26" s="63">
        <f t="shared" si="0"/>
        <v>163259.7</v>
      </c>
      <c r="G26" s="63"/>
      <c r="H26" s="63">
        <v>163259.7</v>
      </c>
      <c r="I26" s="63"/>
      <c r="J26" s="63"/>
    </row>
    <row r="27" spans="1:10" ht="45" hidden="1">
      <c r="A27" s="3" t="s">
        <v>28</v>
      </c>
      <c r="B27" s="4"/>
      <c r="C27" s="8"/>
      <c r="D27" s="17" t="s">
        <v>65</v>
      </c>
      <c r="E27" s="5">
        <v>42004</v>
      </c>
      <c r="F27" s="63">
        <f t="shared" si="0"/>
        <v>0</v>
      </c>
      <c r="G27" s="63"/>
      <c r="H27" s="63"/>
      <c r="I27" s="63"/>
      <c r="J27" s="63"/>
    </row>
    <row r="28" spans="1:10" ht="45" hidden="1">
      <c r="A28" s="3" t="s">
        <v>29</v>
      </c>
      <c r="B28" s="4"/>
      <c r="C28" s="8"/>
      <c r="D28" s="17" t="s">
        <v>65</v>
      </c>
      <c r="E28" s="5">
        <v>42004</v>
      </c>
      <c r="F28" s="63">
        <f t="shared" si="0"/>
        <v>0</v>
      </c>
      <c r="G28" s="63"/>
      <c r="H28" s="63"/>
      <c r="I28" s="63"/>
      <c r="J28" s="63"/>
    </row>
    <row r="29" spans="1:10" ht="45" hidden="1">
      <c r="A29" s="3" t="s">
        <v>30</v>
      </c>
      <c r="B29" s="4"/>
      <c r="C29" s="8"/>
      <c r="D29" s="17" t="s">
        <v>65</v>
      </c>
      <c r="E29" s="5">
        <v>42004</v>
      </c>
      <c r="F29" s="63">
        <f t="shared" si="0"/>
        <v>0</v>
      </c>
      <c r="G29" s="63"/>
      <c r="H29" s="63"/>
      <c r="I29" s="63"/>
      <c r="J29" s="63"/>
    </row>
    <row r="30" spans="1:10" ht="180">
      <c r="A30" s="3" t="s">
        <v>21</v>
      </c>
      <c r="B30" s="77" t="s">
        <v>200</v>
      </c>
      <c r="C30" s="78" t="s">
        <v>190</v>
      </c>
      <c r="D30" s="17" t="s">
        <v>65</v>
      </c>
      <c r="E30" s="5">
        <v>42004</v>
      </c>
      <c r="F30" s="63">
        <f t="shared" si="0"/>
        <v>2286.1</v>
      </c>
      <c r="G30" s="63">
        <v>2286.1</v>
      </c>
      <c r="H30" s="63"/>
      <c r="I30" s="63"/>
      <c r="J30" s="63"/>
    </row>
    <row r="31" spans="1:10" ht="137.25" customHeight="1">
      <c r="A31" s="3" t="s">
        <v>22</v>
      </c>
      <c r="B31" s="77" t="s">
        <v>201</v>
      </c>
      <c r="C31" s="12" t="s">
        <v>40</v>
      </c>
      <c r="D31" s="17" t="s">
        <v>65</v>
      </c>
      <c r="E31" s="5">
        <v>42004</v>
      </c>
      <c r="F31" s="63">
        <f t="shared" si="0"/>
        <v>6417.5</v>
      </c>
      <c r="G31" s="63">
        <f>SUM(G32:G34)</f>
        <v>0</v>
      </c>
      <c r="H31" s="63">
        <f>SUM(H32:H34)</f>
        <v>0</v>
      </c>
      <c r="I31" s="63">
        <f>SUM(I32:I34)</f>
        <v>6417.5</v>
      </c>
      <c r="J31" s="63">
        <f>SUM(J32:J34)</f>
        <v>0</v>
      </c>
    </row>
    <row r="32" spans="1:10" ht="45.75" customHeight="1">
      <c r="A32" s="3" t="s">
        <v>31</v>
      </c>
      <c r="B32" s="10" t="s">
        <v>71</v>
      </c>
      <c r="C32" s="12" t="s">
        <v>40</v>
      </c>
      <c r="D32" s="17" t="s">
        <v>65</v>
      </c>
      <c r="E32" s="5">
        <v>42004</v>
      </c>
      <c r="F32" s="63">
        <f t="shared" si="0"/>
        <v>360</v>
      </c>
      <c r="G32" s="63"/>
      <c r="H32" s="63"/>
      <c r="I32" s="63">
        <v>360</v>
      </c>
      <c r="J32" s="63"/>
    </row>
    <row r="33" spans="1:10" ht="60" customHeight="1">
      <c r="A33" s="60" t="s">
        <v>32</v>
      </c>
      <c r="B33" s="61" t="s">
        <v>187</v>
      </c>
      <c r="C33" s="28" t="s">
        <v>40</v>
      </c>
      <c r="D33" s="17" t="s">
        <v>65</v>
      </c>
      <c r="E33" s="62">
        <v>42004</v>
      </c>
      <c r="F33" s="63">
        <f>SUM(G33:J33)</f>
        <v>72</v>
      </c>
      <c r="G33" s="63"/>
      <c r="H33" s="63"/>
      <c r="I33" s="63">
        <v>72</v>
      </c>
      <c r="J33" s="63"/>
    </row>
    <row r="34" spans="1:10" ht="45.75" customHeight="1">
      <c r="A34" s="60" t="s">
        <v>186</v>
      </c>
      <c r="B34" s="61" t="s">
        <v>188</v>
      </c>
      <c r="C34" s="12" t="s">
        <v>40</v>
      </c>
      <c r="D34" s="17" t="s">
        <v>65</v>
      </c>
      <c r="E34" s="5">
        <v>42004</v>
      </c>
      <c r="F34" s="63">
        <f t="shared" si="0"/>
        <v>5985.5</v>
      </c>
      <c r="G34" s="63"/>
      <c r="H34" s="63"/>
      <c r="I34" s="63">
        <v>5985.5</v>
      </c>
      <c r="J34" s="63"/>
    </row>
    <row r="35" spans="1:10" ht="90">
      <c r="A35" s="3" t="s">
        <v>23</v>
      </c>
      <c r="B35" s="77" t="s">
        <v>202</v>
      </c>
      <c r="C35" s="18" t="s">
        <v>41</v>
      </c>
      <c r="D35" s="44" t="s">
        <v>180</v>
      </c>
      <c r="E35" s="19">
        <v>42004</v>
      </c>
      <c r="F35" s="63">
        <f t="shared" si="0"/>
        <v>44650.4</v>
      </c>
      <c r="G35" s="63">
        <v>44650.4</v>
      </c>
      <c r="H35" s="63"/>
      <c r="I35" s="63"/>
      <c r="J35" s="63"/>
    </row>
    <row r="36" spans="1:10" ht="108" customHeight="1">
      <c r="A36" s="11" t="s">
        <v>33</v>
      </c>
      <c r="B36" s="77" t="s">
        <v>203</v>
      </c>
      <c r="C36" s="18" t="s">
        <v>41</v>
      </c>
      <c r="D36" s="20" t="s">
        <v>72</v>
      </c>
      <c r="E36" s="5">
        <v>42004</v>
      </c>
      <c r="F36" s="63">
        <f t="shared" si="0"/>
        <v>14054.3</v>
      </c>
      <c r="G36" s="63">
        <v>14054.3</v>
      </c>
      <c r="H36" s="63"/>
      <c r="I36" s="63"/>
      <c r="J36" s="63"/>
    </row>
    <row r="37" spans="1:10" ht="60">
      <c r="A37" s="11" t="s">
        <v>34</v>
      </c>
      <c r="B37" s="77" t="s">
        <v>204</v>
      </c>
      <c r="C37" s="18" t="s">
        <v>41</v>
      </c>
      <c r="D37" s="20" t="s">
        <v>73</v>
      </c>
      <c r="E37" s="5">
        <v>42004</v>
      </c>
      <c r="F37" s="63">
        <f t="shared" si="0"/>
        <v>20824</v>
      </c>
      <c r="G37" s="63">
        <v>20824</v>
      </c>
      <c r="H37" s="63"/>
      <c r="I37" s="63"/>
      <c r="J37" s="63"/>
    </row>
    <row r="38" spans="1:10" ht="150">
      <c r="A38" s="11" t="s">
        <v>35</v>
      </c>
      <c r="B38" s="77" t="s">
        <v>205</v>
      </c>
      <c r="C38" s="18" t="s">
        <v>41</v>
      </c>
      <c r="D38" s="10" t="s">
        <v>181</v>
      </c>
      <c r="E38" s="5">
        <v>42004</v>
      </c>
      <c r="F38" s="63">
        <f t="shared" si="0"/>
        <v>2003.1</v>
      </c>
      <c r="G38" s="63"/>
      <c r="H38" s="63">
        <v>2003.1</v>
      </c>
      <c r="I38" s="63"/>
      <c r="J38" s="63"/>
    </row>
    <row r="39" spans="1:10" ht="105.75" customHeight="1">
      <c r="A39" s="11" t="s">
        <v>36</v>
      </c>
      <c r="B39" s="13" t="s">
        <v>206</v>
      </c>
      <c r="C39" s="18" t="s">
        <v>41</v>
      </c>
      <c r="D39" s="21" t="s">
        <v>74</v>
      </c>
      <c r="E39" s="5">
        <v>42004</v>
      </c>
      <c r="F39" s="63">
        <f t="shared" si="0"/>
        <v>431.3</v>
      </c>
      <c r="G39" s="63">
        <v>431.3</v>
      </c>
      <c r="H39" s="63"/>
      <c r="I39" s="63"/>
      <c r="J39" s="63"/>
    </row>
    <row r="40" spans="1:10" ht="240">
      <c r="A40" s="11" t="s">
        <v>37</v>
      </c>
      <c r="B40" s="13" t="s">
        <v>223</v>
      </c>
      <c r="C40" s="18" t="s">
        <v>41</v>
      </c>
      <c r="D40" s="21" t="s">
        <v>75</v>
      </c>
      <c r="E40" s="19">
        <v>42004</v>
      </c>
      <c r="F40" s="63">
        <f t="shared" si="0"/>
        <v>5854.7</v>
      </c>
      <c r="G40" s="63">
        <v>5854.7</v>
      </c>
      <c r="H40" s="63"/>
      <c r="I40" s="63"/>
      <c r="J40" s="63"/>
    </row>
    <row r="41" spans="1:10" ht="165" customHeight="1">
      <c r="A41" s="75" t="s">
        <v>38</v>
      </c>
      <c r="B41" s="13" t="s">
        <v>207</v>
      </c>
      <c r="C41" s="33" t="s">
        <v>41</v>
      </c>
      <c r="D41" s="47" t="s">
        <v>182</v>
      </c>
      <c r="E41" s="34">
        <v>42004</v>
      </c>
      <c r="F41" s="64">
        <f t="shared" si="0"/>
        <v>52127.8</v>
      </c>
      <c r="G41" s="64"/>
      <c r="H41" s="64">
        <v>52127.8</v>
      </c>
      <c r="I41" s="64"/>
      <c r="J41" s="64"/>
    </row>
    <row r="42" spans="1:10" ht="150">
      <c r="A42" s="26" t="s">
        <v>39</v>
      </c>
      <c r="B42" s="77" t="s">
        <v>208</v>
      </c>
      <c r="C42" s="18" t="s">
        <v>41</v>
      </c>
      <c r="D42" s="10" t="s">
        <v>78</v>
      </c>
      <c r="E42" s="19">
        <v>42004</v>
      </c>
      <c r="F42" s="63">
        <f t="shared" si="0"/>
        <v>16124.7</v>
      </c>
      <c r="G42" s="63">
        <f>SUM(G43:G44)</f>
        <v>16074.7</v>
      </c>
      <c r="H42" s="63">
        <f>SUM(H43:H44)</f>
        <v>0</v>
      </c>
      <c r="I42" s="63">
        <f>SUM(I43:I44)</f>
        <v>50</v>
      </c>
      <c r="J42" s="63">
        <f>SUM(J43:J44)</f>
        <v>0</v>
      </c>
    </row>
    <row r="43" spans="1:10" ht="151.5" customHeight="1">
      <c r="A43" s="11" t="s">
        <v>76</v>
      </c>
      <c r="B43" s="79" t="s">
        <v>79</v>
      </c>
      <c r="C43" s="18" t="s">
        <v>41</v>
      </c>
      <c r="D43" s="10" t="s">
        <v>78</v>
      </c>
      <c r="E43" s="19">
        <v>42004</v>
      </c>
      <c r="F43" s="63">
        <f t="shared" si="0"/>
        <v>5542</v>
      </c>
      <c r="G43" s="63">
        <f>5674.7-182.7</f>
        <v>5492</v>
      </c>
      <c r="H43" s="63"/>
      <c r="I43" s="63">
        <v>50</v>
      </c>
      <c r="J43" s="63"/>
    </row>
    <row r="44" spans="1:10" ht="168" customHeight="1">
      <c r="A44" s="6" t="s">
        <v>77</v>
      </c>
      <c r="B44" s="80" t="s">
        <v>224</v>
      </c>
      <c r="C44" s="18" t="s">
        <v>41</v>
      </c>
      <c r="D44" s="22" t="s">
        <v>78</v>
      </c>
      <c r="E44" s="19">
        <v>42004</v>
      </c>
      <c r="F44" s="63">
        <f t="shared" si="0"/>
        <v>10582.7</v>
      </c>
      <c r="G44" s="63">
        <f>10400+182.7</f>
        <v>10582.7</v>
      </c>
      <c r="H44" s="63"/>
      <c r="I44" s="63"/>
      <c r="J44" s="63"/>
    </row>
    <row r="45" spans="1:10" s="35" customFormat="1" ht="105" customHeight="1">
      <c r="A45" s="54" t="s">
        <v>42</v>
      </c>
      <c r="B45" s="46" t="s">
        <v>209</v>
      </c>
      <c r="C45" s="54" t="s">
        <v>41</v>
      </c>
      <c r="D45" s="46" t="s">
        <v>183</v>
      </c>
      <c r="E45" s="55">
        <v>42004</v>
      </c>
      <c r="F45" s="64">
        <f t="shared" si="0"/>
        <v>6282.5999999999985</v>
      </c>
      <c r="G45" s="64"/>
      <c r="H45" s="64"/>
      <c r="I45" s="64">
        <f>I52+I53+I56+I57+I58+I60+I63+I64+I65+I66+I67+I70+I71+I72+I75+I78+I79+I68+I80+I83+I84+I86+I87+I90+I91+I46+I47+I59</f>
        <v>6282.5999999999985</v>
      </c>
      <c r="J45" s="64"/>
    </row>
    <row r="46" spans="1:10" s="35" customFormat="1" ht="38.25" customHeight="1" hidden="1">
      <c r="A46" s="56"/>
      <c r="B46" s="46"/>
      <c r="C46" s="54" t="s">
        <v>61</v>
      </c>
      <c r="D46" s="46"/>
      <c r="E46" s="57"/>
      <c r="F46" s="64">
        <f t="shared" si="0"/>
        <v>289.70000000000005</v>
      </c>
      <c r="G46" s="64"/>
      <c r="H46" s="64"/>
      <c r="I46" s="64">
        <f>I54+I55+I61+I76+I81+I85+I88+I73</f>
        <v>289.70000000000005</v>
      </c>
      <c r="J46" s="64"/>
    </row>
    <row r="47" spans="1:10" s="35" customFormat="1" ht="39" customHeight="1" hidden="1">
      <c r="A47" s="56"/>
      <c r="B47" s="46"/>
      <c r="C47" s="54" t="s">
        <v>105</v>
      </c>
      <c r="D47" s="46"/>
      <c r="E47" s="57"/>
      <c r="F47" s="64">
        <f t="shared" si="0"/>
        <v>32.6</v>
      </c>
      <c r="G47" s="64"/>
      <c r="H47" s="64"/>
      <c r="I47" s="64">
        <f>I62+I77+I82+I89+I74</f>
        <v>32.6</v>
      </c>
      <c r="J47" s="64"/>
    </row>
    <row r="48" spans="1:10" ht="121.5" customHeight="1">
      <c r="A48" s="51" t="s">
        <v>43</v>
      </c>
      <c r="B48" s="58" t="s">
        <v>106</v>
      </c>
      <c r="C48" s="54" t="s">
        <v>59</v>
      </c>
      <c r="D48" s="23" t="s">
        <v>122</v>
      </c>
      <c r="E48" s="55">
        <v>42004</v>
      </c>
      <c r="F48" s="63" t="s">
        <v>103</v>
      </c>
      <c r="G48" s="63"/>
      <c r="H48" s="63"/>
      <c r="I48" s="63"/>
      <c r="J48" s="63"/>
    </row>
    <row r="49" spans="1:10" ht="75">
      <c r="A49" s="11" t="s">
        <v>44</v>
      </c>
      <c r="B49" s="13" t="s">
        <v>107</v>
      </c>
      <c r="C49" s="33" t="s">
        <v>59</v>
      </c>
      <c r="D49" s="23" t="s">
        <v>122</v>
      </c>
      <c r="E49" s="34">
        <v>42004</v>
      </c>
      <c r="F49" s="63" t="s">
        <v>103</v>
      </c>
      <c r="G49" s="63"/>
      <c r="H49" s="63"/>
      <c r="I49" s="63"/>
      <c r="J49" s="63"/>
    </row>
    <row r="50" spans="1:10" ht="135">
      <c r="A50" s="26" t="s">
        <v>123</v>
      </c>
      <c r="B50" s="29" t="s">
        <v>108</v>
      </c>
      <c r="C50" s="33" t="s">
        <v>59</v>
      </c>
      <c r="D50" s="23" t="s">
        <v>122</v>
      </c>
      <c r="E50" s="5">
        <v>42004</v>
      </c>
      <c r="F50" s="63" t="s">
        <v>103</v>
      </c>
      <c r="G50" s="63"/>
      <c r="H50" s="63"/>
      <c r="I50" s="63"/>
      <c r="J50" s="63"/>
    </row>
    <row r="51" spans="1:10" ht="15.75" customHeight="1" hidden="1">
      <c r="A51" s="26"/>
      <c r="B51" s="47"/>
      <c r="C51" s="33"/>
      <c r="D51" s="48"/>
      <c r="E51" s="49"/>
      <c r="F51" s="63"/>
      <c r="G51" s="63"/>
      <c r="H51" s="63"/>
      <c r="I51" s="63"/>
      <c r="J51" s="63"/>
    </row>
    <row r="52" spans="1:10" ht="15" hidden="1">
      <c r="A52" s="26"/>
      <c r="B52" s="10"/>
      <c r="C52" s="33"/>
      <c r="D52" s="23"/>
      <c r="E52" s="5"/>
      <c r="F52" s="63"/>
      <c r="G52" s="63"/>
      <c r="H52" s="63"/>
      <c r="I52" s="63"/>
      <c r="J52" s="63"/>
    </row>
    <row r="53" spans="1:10" ht="180" customHeight="1">
      <c r="A53" s="26" t="s">
        <v>124</v>
      </c>
      <c r="B53" s="10" t="s">
        <v>109</v>
      </c>
      <c r="C53" s="33" t="s">
        <v>41</v>
      </c>
      <c r="D53" s="23" t="s">
        <v>117</v>
      </c>
      <c r="E53" s="5">
        <v>42004</v>
      </c>
      <c r="F53" s="63">
        <f t="shared" si="0"/>
        <v>1547.6</v>
      </c>
      <c r="G53" s="63"/>
      <c r="H53" s="63"/>
      <c r="I53" s="63">
        <f>1470.3+77.3</f>
        <v>1547.6</v>
      </c>
      <c r="J53" s="63"/>
    </row>
    <row r="54" spans="1:10" ht="105.75" customHeight="1">
      <c r="A54" s="26" t="s">
        <v>125</v>
      </c>
      <c r="B54" s="10" t="s">
        <v>110</v>
      </c>
      <c r="C54" s="28" t="s">
        <v>61</v>
      </c>
      <c r="D54" s="23" t="s">
        <v>118</v>
      </c>
      <c r="E54" s="5">
        <v>42004</v>
      </c>
      <c r="F54" s="63">
        <f t="shared" si="0"/>
        <v>105.8</v>
      </c>
      <c r="G54" s="63"/>
      <c r="H54" s="63"/>
      <c r="I54" s="63">
        <v>105.8</v>
      </c>
      <c r="J54" s="63"/>
    </row>
    <row r="55" spans="1:10" ht="75">
      <c r="A55" s="26" t="s">
        <v>126</v>
      </c>
      <c r="B55" s="10" t="s">
        <v>111</v>
      </c>
      <c r="C55" s="28" t="s">
        <v>61</v>
      </c>
      <c r="D55" s="23" t="s">
        <v>119</v>
      </c>
      <c r="E55" s="5">
        <v>42004</v>
      </c>
      <c r="F55" s="63">
        <f t="shared" si="0"/>
        <v>151.3</v>
      </c>
      <c r="G55" s="63"/>
      <c r="H55" s="63"/>
      <c r="I55" s="63">
        <f>174.5-23.2</f>
        <v>151.3</v>
      </c>
      <c r="J55" s="63"/>
    </row>
    <row r="56" spans="1:10" ht="196.5" customHeight="1">
      <c r="A56" s="26" t="s">
        <v>127</v>
      </c>
      <c r="B56" s="10" t="s">
        <v>112</v>
      </c>
      <c r="C56" s="33" t="s">
        <v>41</v>
      </c>
      <c r="D56" s="23" t="s">
        <v>114</v>
      </c>
      <c r="E56" s="5">
        <v>41882</v>
      </c>
      <c r="F56" s="63">
        <f t="shared" si="0"/>
        <v>513.2</v>
      </c>
      <c r="G56" s="63"/>
      <c r="H56" s="63"/>
      <c r="I56" s="63">
        <f>613.2-100</f>
        <v>513.2</v>
      </c>
      <c r="J56" s="63"/>
    </row>
    <row r="57" spans="1:10" ht="272.25" customHeight="1">
      <c r="A57" s="26" t="s">
        <v>128</v>
      </c>
      <c r="B57" s="85" t="s">
        <v>228</v>
      </c>
      <c r="C57" s="33" t="s">
        <v>41</v>
      </c>
      <c r="D57" s="23" t="s">
        <v>115</v>
      </c>
      <c r="E57" s="5">
        <v>42004</v>
      </c>
      <c r="F57" s="63">
        <f t="shared" si="0"/>
        <v>514</v>
      </c>
      <c r="G57" s="63"/>
      <c r="H57" s="63"/>
      <c r="I57" s="63">
        <f>414+100</f>
        <v>514</v>
      </c>
      <c r="J57" s="63"/>
    </row>
    <row r="58" spans="1:10" ht="75">
      <c r="A58" s="51" t="s">
        <v>129</v>
      </c>
      <c r="B58" s="10" t="s">
        <v>116</v>
      </c>
      <c r="C58" s="54" t="s">
        <v>41</v>
      </c>
      <c r="D58" s="23" t="s">
        <v>120</v>
      </c>
      <c r="E58" s="5">
        <v>42004</v>
      </c>
      <c r="F58" s="63">
        <f t="shared" si="0"/>
        <v>690</v>
      </c>
      <c r="G58" s="63"/>
      <c r="H58" s="63"/>
      <c r="I58" s="63">
        <v>690</v>
      </c>
      <c r="J58" s="63"/>
    </row>
    <row r="59" spans="1:10" ht="90">
      <c r="A59" s="51" t="s">
        <v>130</v>
      </c>
      <c r="B59" s="47" t="s">
        <v>113</v>
      </c>
      <c r="C59" s="54" t="s">
        <v>41</v>
      </c>
      <c r="D59" s="23" t="s">
        <v>120</v>
      </c>
      <c r="E59" s="52" t="s">
        <v>121</v>
      </c>
      <c r="F59" s="63">
        <f t="shared" si="0"/>
        <v>10</v>
      </c>
      <c r="G59" s="63"/>
      <c r="H59" s="63"/>
      <c r="I59" s="63">
        <v>10</v>
      </c>
      <c r="J59" s="63"/>
    </row>
    <row r="60" spans="1:10" ht="28.5" customHeight="1">
      <c r="A60" s="95" t="s">
        <v>135</v>
      </c>
      <c r="B60" s="104" t="s">
        <v>137</v>
      </c>
      <c r="C60" s="27" t="s">
        <v>59</v>
      </c>
      <c r="D60" s="97" t="s">
        <v>138</v>
      </c>
      <c r="E60" s="19">
        <v>41851</v>
      </c>
      <c r="F60" s="63">
        <f t="shared" si="0"/>
        <v>1443.8</v>
      </c>
      <c r="G60" s="63"/>
      <c r="H60" s="63"/>
      <c r="I60" s="63">
        <f>1468.8-25</f>
        <v>1443.8</v>
      </c>
      <c r="J60" s="63"/>
    </row>
    <row r="61" spans="1:10" ht="22.5" customHeight="1">
      <c r="A61" s="99"/>
      <c r="B61" s="105"/>
      <c r="C61" s="27" t="s">
        <v>61</v>
      </c>
      <c r="D61" s="107"/>
      <c r="E61" s="19"/>
      <c r="F61" s="63">
        <f t="shared" si="0"/>
        <v>6</v>
      </c>
      <c r="G61" s="63"/>
      <c r="H61" s="63"/>
      <c r="I61" s="63">
        <v>6</v>
      </c>
      <c r="J61" s="63"/>
    </row>
    <row r="62" spans="1:10" ht="23.25" customHeight="1">
      <c r="A62" s="96"/>
      <c r="B62" s="106"/>
      <c r="C62" s="27" t="s">
        <v>105</v>
      </c>
      <c r="D62" s="98"/>
      <c r="E62" s="19"/>
      <c r="F62" s="63">
        <f t="shared" si="0"/>
        <v>6</v>
      </c>
      <c r="G62" s="63"/>
      <c r="H62" s="63"/>
      <c r="I62" s="63">
        <v>6</v>
      </c>
      <c r="J62" s="63"/>
    </row>
    <row r="63" spans="1:10" ht="120">
      <c r="A63" s="26" t="s">
        <v>136</v>
      </c>
      <c r="B63" s="37" t="s">
        <v>140</v>
      </c>
      <c r="C63" s="27" t="s">
        <v>59</v>
      </c>
      <c r="D63" s="32" t="s">
        <v>141</v>
      </c>
      <c r="E63" s="19">
        <v>42004</v>
      </c>
      <c r="F63" s="63">
        <f t="shared" si="0"/>
        <v>625</v>
      </c>
      <c r="G63" s="63"/>
      <c r="H63" s="63"/>
      <c r="I63" s="63">
        <f>600+25</f>
        <v>625</v>
      </c>
      <c r="J63" s="63"/>
    </row>
    <row r="64" spans="1:10" ht="60">
      <c r="A64" s="26" t="s">
        <v>139</v>
      </c>
      <c r="B64" s="37" t="s">
        <v>191</v>
      </c>
      <c r="C64" s="27" t="s">
        <v>59</v>
      </c>
      <c r="D64" s="53" t="s">
        <v>184</v>
      </c>
      <c r="E64" s="19">
        <v>42004</v>
      </c>
      <c r="F64" s="63">
        <f t="shared" si="0"/>
        <v>27.4</v>
      </c>
      <c r="G64" s="63"/>
      <c r="H64" s="63"/>
      <c r="I64" s="63">
        <v>27.4</v>
      </c>
      <c r="J64" s="63"/>
    </row>
    <row r="65" spans="1:10" ht="75" customHeight="1">
      <c r="A65" s="26" t="s">
        <v>142</v>
      </c>
      <c r="B65" s="37" t="s">
        <v>192</v>
      </c>
      <c r="C65" s="27" t="s">
        <v>59</v>
      </c>
      <c r="D65" s="36" t="s">
        <v>141</v>
      </c>
      <c r="E65" s="19">
        <v>41994</v>
      </c>
      <c r="F65" s="63">
        <f t="shared" si="0"/>
        <v>90</v>
      </c>
      <c r="G65" s="63"/>
      <c r="H65" s="63"/>
      <c r="I65" s="63">
        <v>90</v>
      </c>
      <c r="J65" s="63"/>
    </row>
    <row r="66" spans="1:10" ht="90">
      <c r="A66" s="26" t="s">
        <v>143</v>
      </c>
      <c r="B66" s="10" t="s">
        <v>145</v>
      </c>
      <c r="C66" s="27" t="s">
        <v>59</v>
      </c>
      <c r="D66" s="23" t="s">
        <v>146</v>
      </c>
      <c r="E66" s="19">
        <v>41943</v>
      </c>
      <c r="F66" s="63">
        <f t="shared" si="0"/>
        <v>22.4</v>
      </c>
      <c r="G66" s="63"/>
      <c r="H66" s="63"/>
      <c r="I66" s="63">
        <v>22.4</v>
      </c>
      <c r="J66" s="63"/>
    </row>
    <row r="67" spans="1:10" ht="75.75" customHeight="1">
      <c r="A67" s="51" t="s">
        <v>144</v>
      </c>
      <c r="B67" s="10" t="s">
        <v>148</v>
      </c>
      <c r="C67" s="51" t="s">
        <v>59</v>
      </c>
      <c r="D67" s="23" t="s">
        <v>149</v>
      </c>
      <c r="E67" s="5">
        <v>41973</v>
      </c>
      <c r="F67" s="63">
        <f t="shared" si="0"/>
        <v>14.4</v>
      </c>
      <c r="G67" s="63"/>
      <c r="H67" s="63"/>
      <c r="I67" s="63">
        <v>14.4</v>
      </c>
      <c r="J67" s="63"/>
    </row>
    <row r="68" spans="1:10" ht="123.75" customHeight="1">
      <c r="A68" s="39" t="s">
        <v>147</v>
      </c>
      <c r="B68" s="81" t="s">
        <v>220</v>
      </c>
      <c r="C68" s="38" t="s">
        <v>41</v>
      </c>
      <c r="D68" s="83" t="s">
        <v>222</v>
      </c>
      <c r="E68" s="25">
        <v>41759</v>
      </c>
      <c r="F68" s="63">
        <f t="shared" si="0"/>
        <v>9.9</v>
      </c>
      <c r="G68" s="65"/>
      <c r="H68" s="65"/>
      <c r="I68" s="65">
        <v>9.9</v>
      </c>
      <c r="J68" s="65"/>
    </row>
    <row r="69" spans="1:10" ht="44.25" customHeight="1">
      <c r="A69" s="24"/>
      <c r="B69" s="45" t="s">
        <v>179</v>
      </c>
      <c r="C69" s="38"/>
      <c r="D69" s="50"/>
      <c r="E69" s="25"/>
      <c r="F69" s="65"/>
      <c r="G69" s="65"/>
      <c r="H69" s="65"/>
      <c r="I69" s="65"/>
      <c r="J69" s="65"/>
    </row>
    <row r="70" spans="1:10" ht="45">
      <c r="A70" s="39" t="s">
        <v>150</v>
      </c>
      <c r="B70" s="31" t="s">
        <v>153</v>
      </c>
      <c r="C70" s="40" t="s">
        <v>59</v>
      </c>
      <c r="D70" s="41" t="s">
        <v>65</v>
      </c>
      <c r="E70" s="42">
        <v>41670</v>
      </c>
      <c r="F70" s="66">
        <f t="shared" si="0"/>
        <v>37.5</v>
      </c>
      <c r="G70" s="66"/>
      <c r="H70" s="66"/>
      <c r="I70" s="66">
        <v>37.5</v>
      </c>
      <c r="J70" s="66"/>
    </row>
    <row r="71" spans="1:10" ht="46.5" customHeight="1">
      <c r="A71" s="26" t="s">
        <v>151</v>
      </c>
      <c r="B71" s="10" t="s">
        <v>154</v>
      </c>
      <c r="C71" s="27" t="s">
        <v>59</v>
      </c>
      <c r="D71" s="17" t="s">
        <v>65</v>
      </c>
      <c r="E71" s="19">
        <v>41685</v>
      </c>
      <c r="F71" s="63">
        <f t="shared" si="0"/>
        <v>24.6</v>
      </c>
      <c r="G71" s="63"/>
      <c r="H71" s="63"/>
      <c r="I71" s="63">
        <v>24.6</v>
      </c>
      <c r="J71" s="63"/>
    </row>
    <row r="72" spans="1:10" ht="44.25" customHeight="1">
      <c r="A72" s="26" t="s">
        <v>152</v>
      </c>
      <c r="B72" s="10" t="s">
        <v>156</v>
      </c>
      <c r="C72" s="27" t="s">
        <v>59</v>
      </c>
      <c r="D72" s="17" t="s">
        <v>65</v>
      </c>
      <c r="E72" s="19">
        <v>41755</v>
      </c>
      <c r="F72" s="63">
        <f t="shared" si="0"/>
        <v>76</v>
      </c>
      <c r="G72" s="63"/>
      <c r="H72" s="63"/>
      <c r="I72" s="63">
        <f>47.5+28.5</f>
        <v>76</v>
      </c>
      <c r="J72" s="63"/>
    </row>
    <row r="73" spans="1:10" ht="60" customHeight="1">
      <c r="A73" s="95" t="s">
        <v>155</v>
      </c>
      <c r="B73" s="88" t="s">
        <v>160</v>
      </c>
      <c r="C73" s="27" t="s">
        <v>61</v>
      </c>
      <c r="D73" s="97" t="s">
        <v>177</v>
      </c>
      <c r="E73" s="91">
        <v>42522</v>
      </c>
      <c r="F73" s="63">
        <f t="shared" si="0"/>
        <v>11.6</v>
      </c>
      <c r="G73" s="63"/>
      <c r="H73" s="63"/>
      <c r="I73" s="63">
        <v>11.6</v>
      </c>
      <c r="J73" s="63"/>
    </row>
    <row r="74" spans="1:10" ht="60" customHeight="1">
      <c r="A74" s="96"/>
      <c r="B74" s="90"/>
      <c r="C74" s="27" t="s">
        <v>105</v>
      </c>
      <c r="D74" s="98"/>
      <c r="E74" s="93"/>
      <c r="F74" s="63">
        <f t="shared" si="0"/>
        <v>11.6</v>
      </c>
      <c r="G74" s="63"/>
      <c r="H74" s="63"/>
      <c r="I74" s="63">
        <v>11.6</v>
      </c>
      <c r="J74" s="63"/>
    </row>
    <row r="75" spans="1:10" ht="18" customHeight="1">
      <c r="A75" s="95" t="s">
        <v>157</v>
      </c>
      <c r="B75" s="88" t="s">
        <v>159</v>
      </c>
      <c r="C75" s="27" t="s">
        <v>59</v>
      </c>
      <c r="D75" s="88" t="s">
        <v>65</v>
      </c>
      <c r="E75" s="91">
        <v>41812</v>
      </c>
      <c r="F75" s="63">
        <f t="shared" si="0"/>
        <v>9.8</v>
      </c>
      <c r="G75" s="63"/>
      <c r="H75" s="63"/>
      <c r="I75" s="63">
        <f>6.6+3.2</f>
        <v>9.8</v>
      </c>
      <c r="J75" s="63"/>
    </row>
    <row r="76" spans="1:10" ht="18" customHeight="1">
      <c r="A76" s="99"/>
      <c r="B76" s="89"/>
      <c r="C76" s="27" t="s">
        <v>61</v>
      </c>
      <c r="D76" s="89"/>
      <c r="E76" s="92"/>
      <c r="F76" s="63">
        <f t="shared" si="0"/>
        <v>5</v>
      </c>
      <c r="G76" s="63"/>
      <c r="H76" s="63"/>
      <c r="I76" s="63">
        <f>3.4+1.6</f>
        <v>5</v>
      </c>
      <c r="J76" s="63"/>
    </row>
    <row r="77" spans="1:10" ht="18.75" customHeight="1">
      <c r="A77" s="96"/>
      <c r="B77" s="90"/>
      <c r="C77" s="27" t="s">
        <v>105</v>
      </c>
      <c r="D77" s="90"/>
      <c r="E77" s="93"/>
      <c r="F77" s="63">
        <f t="shared" si="0"/>
        <v>5</v>
      </c>
      <c r="G77" s="63"/>
      <c r="H77" s="63"/>
      <c r="I77" s="63">
        <f>3.4+1.6</f>
        <v>5</v>
      </c>
      <c r="J77" s="63"/>
    </row>
    <row r="78" spans="1:10" ht="75">
      <c r="A78" s="26" t="s">
        <v>158</v>
      </c>
      <c r="B78" s="10" t="s">
        <v>161</v>
      </c>
      <c r="C78" s="27" t="s">
        <v>59</v>
      </c>
      <c r="D78" s="17" t="s">
        <v>65</v>
      </c>
      <c r="E78" s="19">
        <v>41873</v>
      </c>
      <c r="F78" s="63">
        <f t="shared" si="0"/>
        <v>94.9</v>
      </c>
      <c r="G78" s="63"/>
      <c r="H78" s="63"/>
      <c r="I78" s="63">
        <f>22+27.5+45.4</f>
        <v>94.9</v>
      </c>
      <c r="J78" s="63"/>
    </row>
    <row r="79" spans="1:10" ht="46.5" customHeight="1">
      <c r="A79" s="26" t="s">
        <v>162</v>
      </c>
      <c r="B79" s="10" t="s">
        <v>164</v>
      </c>
      <c r="C79" s="27" t="s">
        <v>59</v>
      </c>
      <c r="D79" s="17" t="s">
        <v>65</v>
      </c>
      <c r="E79" s="19">
        <v>41911</v>
      </c>
      <c r="F79" s="63">
        <f t="shared" si="0"/>
        <v>15.8</v>
      </c>
      <c r="G79" s="63"/>
      <c r="H79" s="63"/>
      <c r="I79" s="63">
        <v>15.8</v>
      </c>
      <c r="J79" s="63"/>
    </row>
    <row r="80" spans="1:10" ht="20.25" customHeight="1">
      <c r="A80" s="95" t="s">
        <v>163</v>
      </c>
      <c r="B80" s="88" t="s">
        <v>166</v>
      </c>
      <c r="C80" s="27" t="s">
        <v>59</v>
      </c>
      <c r="D80" s="88" t="s">
        <v>65</v>
      </c>
      <c r="E80" s="91">
        <v>41913</v>
      </c>
      <c r="F80" s="63">
        <f t="shared" si="0"/>
        <v>22.7</v>
      </c>
      <c r="G80" s="63"/>
      <c r="H80" s="63"/>
      <c r="I80" s="63">
        <f>12.7+10</f>
        <v>22.7</v>
      </c>
      <c r="J80" s="63"/>
    </row>
    <row r="81" spans="1:10" ht="18" customHeight="1">
      <c r="A81" s="99"/>
      <c r="B81" s="89"/>
      <c r="C81" s="27" t="s">
        <v>61</v>
      </c>
      <c r="D81" s="89"/>
      <c r="E81" s="92"/>
      <c r="F81" s="63">
        <f t="shared" si="0"/>
        <v>5</v>
      </c>
      <c r="G81" s="63"/>
      <c r="H81" s="63"/>
      <c r="I81" s="63">
        <f>5</f>
        <v>5</v>
      </c>
      <c r="J81" s="63"/>
    </row>
    <row r="82" spans="1:10" ht="17.25" customHeight="1">
      <c r="A82" s="96"/>
      <c r="B82" s="90"/>
      <c r="C82" s="27" t="s">
        <v>105</v>
      </c>
      <c r="D82" s="90"/>
      <c r="E82" s="93"/>
      <c r="F82" s="63">
        <f t="shared" si="0"/>
        <v>5</v>
      </c>
      <c r="G82" s="63"/>
      <c r="H82" s="63"/>
      <c r="I82" s="63">
        <f>5</f>
        <v>5</v>
      </c>
      <c r="J82" s="63"/>
    </row>
    <row r="83" spans="1:10" ht="45">
      <c r="A83" s="26" t="s">
        <v>165</v>
      </c>
      <c r="B83" s="10" t="s">
        <v>168</v>
      </c>
      <c r="C83" s="27" t="s">
        <v>59</v>
      </c>
      <c r="D83" s="17" t="s">
        <v>65</v>
      </c>
      <c r="E83" s="19">
        <v>41942</v>
      </c>
      <c r="F83" s="63">
        <f t="shared" si="0"/>
        <v>25.5</v>
      </c>
      <c r="G83" s="63"/>
      <c r="H83" s="63"/>
      <c r="I83" s="63">
        <v>25.5</v>
      </c>
      <c r="J83" s="63"/>
    </row>
    <row r="84" spans="1:10" ht="48" customHeight="1">
      <c r="A84" s="102" t="s">
        <v>167</v>
      </c>
      <c r="B84" s="94" t="s">
        <v>169</v>
      </c>
      <c r="C84" s="51" t="s">
        <v>59</v>
      </c>
      <c r="D84" s="94" t="s">
        <v>65</v>
      </c>
      <c r="E84" s="100">
        <v>41956</v>
      </c>
      <c r="F84" s="63">
        <f t="shared" si="0"/>
        <v>18.5</v>
      </c>
      <c r="G84" s="63"/>
      <c r="H84" s="63"/>
      <c r="I84" s="63">
        <f>8.5+10</f>
        <v>18.5</v>
      </c>
      <c r="J84" s="63"/>
    </row>
    <row r="85" spans="1:10" ht="26.25" customHeight="1" hidden="1">
      <c r="A85" s="102"/>
      <c r="B85" s="94"/>
      <c r="C85" s="51" t="s">
        <v>61</v>
      </c>
      <c r="D85" s="94"/>
      <c r="E85" s="100"/>
      <c r="F85" s="63">
        <f t="shared" si="0"/>
        <v>0</v>
      </c>
      <c r="G85" s="63"/>
      <c r="H85" s="63"/>
      <c r="I85" s="63"/>
      <c r="J85" s="63"/>
    </row>
    <row r="86" spans="1:10" ht="73.5" customHeight="1">
      <c r="A86" s="82" t="s">
        <v>170</v>
      </c>
      <c r="B86" s="10" t="s">
        <v>171</v>
      </c>
      <c r="C86" s="54" t="s">
        <v>41</v>
      </c>
      <c r="D86" s="23" t="s">
        <v>178</v>
      </c>
      <c r="E86" s="5">
        <v>41973</v>
      </c>
      <c r="F86" s="63">
        <f t="shared" si="0"/>
        <v>34.9</v>
      </c>
      <c r="G86" s="63"/>
      <c r="H86" s="63"/>
      <c r="I86" s="63">
        <v>34.9</v>
      </c>
      <c r="J86" s="63"/>
    </row>
    <row r="87" spans="1:10" ht="24.75" customHeight="1">
      <c r="A87" s="95" t="s">
        <v>172</v>
      </c>
      <c r="B87" s="88" t="s">
        <v>173</v>
      </c>
      <c r="C87" s="27" t="s">
        <v>59</v>
      </c>
      <c r="D87" s="88" t="s">
        <v>65</v>
      </c>
      <c r="E87" s="91">
        <v>41976</v>
      </c>
      <c r="F87" s="63">
        <f t="shared" si="0"/>
        <v>52.9</v>
      </c>
      <c r="G87" s="63"/>
      <c r="H87" s="63"/>
      <c r="I87" s="63">
        <f>42.9+10</f>
        <v>52.9</v>
      </c>
      <c r="J87" s="63"/>
    </row>
    <row r="88" spans="1:10" ht="21.75" customHeight="1">
      <c r="A88" s="99"/>
      <c r="B88" s="89"/>
      <c r="C88" s="27" t="s">
        <v>61</v>
      </c>
      <c r="D88" s="89"/>
      <c r="E88" s="92"/>
      <c r="F88" s="63">
        <f t="shared" si="0"/>
        <v>5</v>
      </c>
      <c r="G88" s="63"/>
      <c r="H88" s="63"/>
      <c r="I88" s="63">
        <f>5</f>
        <v>5</v>
      </c>
      <c r="J88" s="63"/>
    </row>
    <row r="89" spans="1:10" ht="21.75" customHeight="1">
      <c r="A89" s="96"/>
      <c r="B89" s="90"/>
      <c r="C89" s="27" t="s">
        <v>105</v>
      </c>
      <c r="D89" s="90"/>
      <c r="E89" s="93"/>
      <c r="F89" s="63">
        <f t="shared" si="0"/>
        <v>5</v>
      </c>
      <c r="G89" s="63"/>
      <c r="H89" s="63"/>
      <c r="I89" s="63">
        <f>5</f>
        <v>5</v>
      </c>
      <c r="J89" s="63"/>
    </row>
    <row r="90" spans="1:10" ht="43.5" customHeight="1">
      <c r="A90" s="26" t="s">
        <v>174</v>
      </c>
      <c r="B90" s="10" t="s">
        <v>175</v>
      </c>
      <c r="C90" s="27" t="s">
        <v>59</v>
      </c>
      <c r="D90" s="17" t="s">
        <v>65</v>
      </c>
      <c r="E90" s="19">
        <v>41978</v>
      </c>
      <c r="F90" s="63">
        <f t="shared" si="0"/>
        <v>5.5</v>
      </c>
      <c r="G90" s="63"/>
      <c r="H90" s="63"/>
      <c r="I90" s="63">
        <v>5.5</v>
      </c>
      <c r="J90" s="63"/>
    </row>
    <row r="91" spans="1:10" ht="45">
      <c r="A91" s="26" t="s">
        <v>221</v>
      </c>
      <c r="B91" s="10" t="s">
        <v>176</v>
      </c>
      <c r="C91" s="33" t="s">
        <v>59</v>
      </c>
      <c r="D91" s="17" t="s">
        <v>65</v>
      </c>
      <c r="E91" s="19">
        <v>41984</v>
      </c>
      <c r="F91" s="63">
        <f t="shared" si="0"/>
        <v>34</v>
      </c>
      <c r="G91" s="63"/>
      <c r="H91" s="63"/>
      <c r="I91" s="63">
        <v>34</v>
      </c>
      <c r="J91" s="63"/>
    </row>
    <row r="92" spans="1:10" ht="45">
      <c r="A92" s="11" t="s">
        <v>45</v>
      </c>
      <c r="B92" s="77" t="s">
        <v>210</v>
      </c>
      <c r="C92" s="18" t="s">
        <v>40</v>
      </c>
      <c r="D92" s="20" t="s">
        <v>91</v>
      </c>
      <c r="E92" s="19">
        <v>42004</v>
      </c>
      <c r="F92" s="63">
        <f t="shared" si="0"/>
        <v>37976.200000000004</v>
      </c>
      <c r="G92" s="63">
        <f>SUM(G93:G95)</f>
        <v>33369.700000000004</v>
      </c>
      <c r="H92" s="63">
        <f>SUM(H93:H95)</f>
        <v>0</v>
      </c>
      <c r="I92" s="63">
        <f>SUM(I93:I95)</f>
        <v>4606.5</v>
      </c>
      <c r="J92" s="63">
        <f>SUM(J93:J95)</f>
        <v>0</v>
      </c>
    </row>
    <row r="93" spans="1:10" ht="45">
      <c r="A93" s="11" t="s">
        <v>99</v>
      </c>
      <c r="B93" s="10" t="s">
        <v>98</v>
      </c>
      <c r="C93" s="18" t="s">
        <v>40</v>
      </c>
      <c r="D93" s="20" t="s">
        <v>91</v>
      </c>
      <c r="E93" s="19">
        <v>42004</v>
      </c>
      <c r="F93" s="63">
        <f t="shared" si="0"/>
        <v>591.2</v>
      </c>
      <c r="G93" s="63">
        <v>0</v>
      </c>
      <c r="H93" s="63"/>
      <c r="I93" s="63">
        <f>537.6+53.6</f>
        <v>591.2</v>
      </c>
      <c r="J93" s="63"/>
    </row>
    <row r="94" spans="1:10" ht="45">
      <c r="A94" s="11" t="s">
        <v>100</v>
      </c>
      <c r="B94" s="10" t="s">
        <v>89</v>
      </c>
      <c r="C94" s="18" t="s">
        <v>40</v>
      </c>
      <c r="D94" s="20" t="s">
        <v>91</v>
      </c>
      <c r="E94" s="19">
        <v>42004</v>
      </c>
      <c r="F94" s="63">
        <f t="shared" si="0"/>
        <v>34039.200000000004</v>
      </c>
      <c r="G94" s="63">
        <f>31086.9-100</f>
        <v>30986.9</v>
      </c>
      <c r="H94" s="63"/>
      <c r="I94" s="63">
        <f>3269.9-217.6</f>
        <v>3052.3</v>
      </c>
      <c r="J94" s="63"/>
    </row>
    <row r="95" spans="1:10" ht="45">
      <c r="A95" s="11" t="s">
        <v>101</v>
      </c>
      <c r="B95" s="84" t="s">
        <v>225</v>
      </c>
      <c r="C95" s="18" t="s">
        <v>90</v>
      </c>
      <c r="D95" s="20" t="s">
        <v>91</v>
      </c>
      <c r="E95" s="19">
        <v>42004</v>
      </c>
      <c r="F95" s="63">
        <f t="shared" si="0"/>
        <v>3345.8</v>
      </c>
      <c r="G95" s="63">
        <f>2282.8+100</f>
        <v>2382.8</v>
      </c>
      <c r="H95" s="63"/>
      <c r="I95" s="63">
        <f>749.5+213.5</f>
        <v>963</v>
      </c>
      <c r="J95" s="63"/>
    </row>
    <row r="96" spans="1:10" ht="45">
      <c r="A96" s="11" t="s">
        <v>46</v>
      </c>
      <c r="B96" s="77" t="s">
        <v>211</v>
      </c>
      <c r="C96" s="18" t="s">
        <v>60</v>
      </c>
      <c r="D96" s="20" t="s">
        <v>91</v>
      </c>
      <c r="E96" s="19">
        <v>42004</v>
      </c>
      <c r="F96" s="63">
        <f t="shared" si="0"/>
        <v>59.5</v>
      </c>
      <c r="G96" s="63"/>
      <c r="H96" s="63"/>
      <c r="I96" s="63">
        <f>25+34.5</f>
        <v>59.5</v>
      </c>
      <c r="J96" s="63"/>
    </row>
    <row r="97" spans="1:10" ht="45.75" customHeight="1" hidden="1">
      <c r="A97" s="69" t="s">
        <v>47</v>
      </c>
      <c r="B97" s="71" t="s">
        <v>48</v>
      </c>
      <c r="C97" s="70" t="s">
        <v>90</v>
      </c>
      <c r="D97" s="74" t="s">
        <v>91</v>
      </c>
      <c r="E97" s="72">
        <v>42004</v>
      </c>
      <c r="F97" s="73">
        <f t="shared" si="0"/>
        <v>0</v>
      </c>
      <c r="G97" s="73"/>
      <c r="H97" s="73"/>
      <c r="I97" s="73"/>
      <c r="J97" s="73"/>
    </row>
    <row r="98" spans="1:10" ht="45">
      <c r="A98" s="26" t="s">
        <v>47</v>
      </c>
      <c r="B98" s="77" t="s">
        <v>212</v>
      </c>
      <c r="C98" s="18" t="s">
        <v>60</v>
      </c>
      <c r="D98" s="20" t="s">
        <v>80</v>
      </c>
      <c r="E98" s="19">
        <v>42004</v>
      </c>
      <c r="F98" s="63">
        <f t="shared" si="0"/>
        <v>263.1</v>
      </c>
      <c r="G98" s="63"/>
      <c r="H98" s="63"/>
      <c r="I98" s="63">
        <f>297.6-34.5</f>
        <v>263.1</v>
      </c>
      <c r="J98" s="63"/>
    </row>
    <row r="99" spans="1:10" ht="61.5" customHeight="1">
      <c r="A99" s="95">
        <v>2</v>
      </c>
      <c r="B99" s="97" t="s">
        <v>49</v>
      </c>
      <c r="C99" s="27" t="s">
        <v>61</v>
      </c>
      <c r="D99" s="88" t="s">
        <v>86</v>
      </c>
      <c r="E99" s="86" t="s">
        <v>4</v>
      </c>
      <c r="F99" s="63">
        <f t="shared" si="0"/>
        <v>48061.7</v>
      </c>
      <c r="G99" s="63">
        <f aca="true" t="shared" si="1" ref="G99:J100">G101+G109</f>
        <v>43229</v>
      </c>
      <c r="H99" s="63">
        <f t="shared" si="1"/>
        <v>0</v>
      </c>
      <c r="I99" s="63">
        <f>I101+I109+I111</f>
        <v>1756.1</v>
      </c>
      <c r="J99" s="63">
        <f t="shared" si="1"/>
        <v>3076.6</v>
      </c>
    </row>
    <row r="100" spans="1:10" ht="63.75" customHeight="1">
      <c r="A100" s="96"/>
      <c r="B100" s="98"/>
      <c r="C100" s="27" t="s">
        <v>105</v>
      </c>
      <c r="D100" s="90"/>
      <c r="E100" s="87"/>
      <c r="F100" s="63">
        <f t="shared" si="0"/>
        <v>38015.5</v>
      </c>
      <c r="G100" s="63">
        <f t="shared" si="1"/>
        <v>36569.7</v>
      </c>
      <c r="H100" s="63">
        <f t="shared" si="1"/>
        <v>0</v>
      </c>
      <c r="I100" s="63">
        <f>I102+I110+I112</f>
        <v>445.80000000000007</v>
      </c>
      <c r="J100" s="63">
        <f t="shared" si="1"/>
        <v>999.9999999999999</v>
      </c>
    </row>
    <row r="101" spans="1:10" ht="93" customHeight="1">
      <c r="A101" s="95" t="s">
        <v>50</v>
      </c>
      <c r="B101" s="88" t="s">
        <v>213</v>
      </c>
      <c r="C101" s="27" t="s">
        <v>104</v>
      </c>
      <c r="D101" s="88" t="s">
        <v>81</v>
      </c>
      <c r="E101" s="91">
        <v>42004</v>
      </c>
      <c r="F101" s="63">
        <f t="shared" si="0"/>
        <v>47885.4</v>
      </c>
      <c r="G101" s="63">
        <f>G105+G107</f>
        <v>43229</v>
      </c>
      <c r="H101" s="63">
        <f>SUM(H103:H107)</f>
        <v>0</v>
      </c>
      <c r="I101" s="63">
        <f>I103+I105+I107</f>
        <v>1579.8</v>
      </c>
      <c r="J101" s="63">
        <f>J103+J105+J107</f>
        <v>3076.6</v>
      </c>
    </row>
    <row r="102" spans="1:10" ht="86.25" customHeight="1">
      <c r="A102" s="96"/>
      <c r="B102" s="90"/>
      <c r="C102" s="27" t="s">
        <v>105</v>
      </c>
      <c r="D102" s="90"/>
      <c r="E102" s="93"/>
      <c r="F102" s="63">
        <f t="shared" si="0"/>
        <v>37807.799999999996</v>
      </c>
      <c r="G102" s="63">
        <f>G104+G106+G108</f>
        <v>36569.7</v>
      </c>
      <c r="H102" s="63">
        <f>H104+H106+H108</f>
        <v>0</v>
      </c>
      <c r="I102" s="63">
        <f>I104+I106+I108</f>
        <v>323.50000000000006</v>
      </c>
      <c r="J102" s="63">
        <f>J104+J106+J108</f>
        <v>914.5999999999999</v>
      </c>
    </row>
    <row r="103" spans="1:10" ht="18.75" customHeight="1">
      <c r="A103" s="95" t="s">
        <v>51</v>
      </c>
      <c r="B103" s="88" t="s">
        <v>98</v>
      </c>
      <c r="C103" s="27" t="s">
        <v>104</v>
      </c>
      <c r="D103" s="88" t="s">
        <v>81</v>
      </c>
      <c r="E103" s="91">
        <v>42004</v>
      </c>
      <c r="F103" s="63">
        <f t="shared" si="0"/>
        <v>956.9</v>
      </c>
      <c r="G103" s="63"/>
      <c r="H103" s="63"/>
      <c r="I103" s="63">
        <v>953.4</v>
      </c>
      <c r="J103" s="63">
        <v>3.5</v>
      </c>
    </row>
    <row r="104" spans="1:10" ht="18" customHeight="1">
      <c r="A104" s="96"/>
      <c r="B104" s="90"/>
      <c r="C104" s="27" t="s">
        <v>105</v>
      </c>
      <c r="D104" s="90"/>
      <c r="E104" s="93"/>
      <c r="F104" s="63">
        <f t="shared" si="0"/>
        <v>17</v>
      </c>
      <c r="G104" s="63"/>
      <c r="H104" s="63"/>
      <c r="I104" s="63">
        <v>3.6</v>
      </c>
      <c r="J104" s="63">
        <v>13.4</v>
      </c>
    </row>
    <row r="105" spans="1:10" ht="18" customHeight="1">
      <c r="A105" s="95" t="s">
        <v>52</v>
      </c>
      <c r="B105" s="88" t="s">
        <v>89</v>
      </c>
      <c r="C105" s="27" t="s">
        <v>104</v>
      </c>
      <c r="D105" s="88" t="s">
        <v>81</v>
      </c>
      <c r="E105" s="91">
        <v>42004</v>
      </c>
      <c r="F105" s="63">
        <f t="shared" si="0"/>
        <v>42841.4</v>
      </c>
      <c r="G105" s="63">
        <v>40533.9</v>
      </c>
      <c r="H105" s="63"/>
      <c r="I105" s="63"/>
      <c r="J105" s="63">
        <v>2307.5</v>
      </c>
    </row>
    <row r="106" spans="1:10" ht="20.25" customHeight="1">
      <c r="A106" s="96"/>
      <c r="B106" s="90"/>
      <c r="C106" s="27" t="s">
        <v>105</v>
      </c>
      <c r="D106" s="90"/>
      <c r="E106" s="93"/>
      <c r="F106" s="63">
        <f t="shared" si="0"/>
        <v>35544.2</v>
      </c>
      <c r="G106" s="63">
        <v>34859.2</v>
      </c>
      <c r="H106" s="63"/>
      <c r="I106" s="63"/>
      <c r="J106" s="63">
        <f>750-65</f>
        <v>685</v>
      </c>
    </row>
    <row r="107" spans="1:10" ht="30.75" customHeight="1">
      <c r="A107" s="95" t="s">
        <v>102</v>
      </c>
      <c r="B107" s="88" t="s">
        <v>226</v>
      </c>
      <c r="C107" s="27" t="s">
        <v>104</v>
      </c>
      <c r="D107" s="88" t="s">
        <v>81</v>
      </c>
      <c r="E107" s="91">
        <v>42004</v>
      </c>
      <c r="F107" s="63">
        <f>SUM(G107:J107)</f>
        <v>4087.1</v>
      </c>
      <c r="G107" s="63">
        <v>2695.1</v>
      </c>
      <c r="H107" s="63"/>
      <c r="I107" s="63">
        <f>612.4+14</f>
        <v>626.4</v>
      </c>
      <c r="J107" s="63">
        <v>765.6</v>
      </c>
    </row>
    <row r="108" spans="1:10" ht="29.25" customHeight="1">
      <c r="A108" s="96"/>
      <c r="B108" s="90"/>
      <c r="C108" s="27" t="s">
        <v>105</v>
      </c>
      <c r="D108" s="90"/>
      <c r="E108" s="93"/>
      <c r="F108" s="63">
        <f>SUM(G108:J108)</f>
        <v>2246.6</v>
      </c>
      <c r="G108" s="63">
        <v>1710.5</v>
      </c>
      <c r="H108" s="63"/>
      <c r="I108" s="63">
        <f>292.1+27.8</f>
        <v>319.90000000000003</v>
      </c>
      <c r="J108" s="63">
        <v>216.2</v>
      </c>
    </row>
    <row r="109" spans="1:10" ht="23.25" customHeight="1">
      <c r="A109" s="102" t="s">
        <v>53</v>
      </c>
      <c r="B109" s="88" t="s">
        <v>214</v>
      </c>
      <c r="C109" s="27" t="s">
        <v>104</v>
      </c>
      <c r="D109" s="88" t="s">
        <v>80</v>
      </c>
      <c r="E109" s="91">
        <v>42004</v>
      </c>
      <c r="F109" s="63">
        <f t="shared" si="0"/>
        <v>146.7</v>
      </c>
      <c r="G109" s="63"/>
      <c r="H109" s="63"/>
      <c r="I109" s="63">
        <v>146.7</v>
      </c>
      <c r="J109" s="63"/>
    </row>
    <row r="110" spans="1:10" ht="21.75" customHeight="1">
      <c r="A110" s="102"/>
      <c r="B110" s="90"/>
      <c r="C110" s="27" t="s">
        <v>105</v>
      </c>
      <c r="D110" s="90"/>
      <c r="E110" s="93"/>
      <c r="F110" s="63">
        <f t="shared" si="0"/>
        <v>137.3</v>
      </c>
      <c r="G110" s="63"/>
      <c r="H110" s="63"/>
      <c r="I110" s="63">
        <v>51.9</v>
      </c>
      <c r="J110" s="63">
        <f>20.4+65</f>
        <v>85.4</v>
      </c>
    </row>
    <row r="111" spans="1:10" ht="22.5" customHeight="1">
      <c r="A111" s="95" t="s">
        <v>189</v>
      </c>
      <c r="B111" s="88" t="s">
        <v>215</v>
      </c>
      <c r="C111" s="27" t="s">
        <v>104</v>
      </c>
      <c r="D111" s="88" t="s">
        <v>81</v>
      </c>
      <c r="E111" s="91">
        <v>42004</v>
      </c>
      <c r="F111" s="63">
        <f t="shared" si="0"/>
        <v>29.6</v>
      </c>
      <c r="G111" s="63"/>
      <c r="H111" s="63"/>
      <c r="I111" s="63">
        <v>29.6</v>
      </c>
      <c r="J111" s="63"/>
    </row>
    <row r="112" spans="1:10" ht="23.25" customHeight="1">
      <c r="A112" s="96"/>
      <c r="B112" s="90"/>
      <c r="C112" s="27" t="s">
        <v>105</v>
      </c>
      <c r="D112" s="90"/>
      <c r="E112" s="93"/>
      <c r="F112" s="63">
        <f t="shared" si="0"/>
        <v>70.4</v>
      </c>
      <c r="G112" s="63"/>
      <c r="H112" s="63"/>
      <c r="I112" s="63">
        <v>70.4</v>
      </c>
      <c r="J112" s="63"/>
    </row>
    <row r="113" spans="1:10" ht="30">
      <c r="A113" s="51" t="s">
        <v>55</v>
      </c>
      <c r="B113" s="17" t="s">
        <v>54</v>
      </c>
      <c r="C113" s="51" t="s">
        <v>59</v>
      </c>
      <c r="D113" s="23" t="s">
        <v>85</v>
      </c>
      <c r="E113" s="5">
        <v>42004</v>
      </c>
      <c r="F113" s="63">
        <f>SUM(G113:J113)</f>
        <v>611.8</v>
      </c>
      <c r="G113" s="63">
        <f>SUM(G114+G117)+G119</f>
        <v>0</v>
      </c>
      <c r="H113" s="63">
        <f>SUM(H114+H117)+H119</f>
        <v>211.8</v>
      </c>
      <c r="I113" s="63">
        <f>SUM(I114+I117)+I119</f>
        <v>400</v>
      </c>
      <c r="J113" s="63">
        <f>SUM(J114+J117)+J119</f>
        <v>0</v>
      </c>
    </row>
    <row r="114" spans="1:10" ht="105" customHeight="1">
      <c r="A114" s="51" t="s">
        <v>56</v>
      </c>
      <c r="B114" s="77" t="s">
        <v>216</v>
      </c>
      <c r="C114" s="51" t="s">
        <v>59</v>
      </c>
      <c r="D114" s="10" t="s">
        <v>82</v>
      </c>
      <c r="E114" s="5">
        <v>42004</v>
      </c>
      <c r="F114" s="63" t="s">
        <v>103</v>
      </c>
      <c r="G114" s="67"/>
      <c r="H114" s="67"/>
      <c r="I114" s="67"/>
      <c r="J114" s="67"/>
    </row>
    <row r="115" spans="1:10" ht="75" customHeight="1">
      <c r="A115" s="11" t="s">
        <v>92</v>
      </c>
      <c r="B115" s="17" t="s">
        <v>88</v>
      </c>
      <c r="C115" s="24" t="s">
        <v>59</v>
      </c>
      <c r="D115" s="17" t="s">
        <v>93</v>
      </c>
      <c r="E115" s="25">
        <v>42004</v>
      </c>
      <c r="F115" s="63" t="s">
        <v>103</v>
      </c>
      <c r="G115" s="67"/>
      <c r="H115" s="67"/>
      <c r="I115" s="67"/>
      <c r="J115" s="67"/>
    </row>
    <row r="116" spans="1:10" ht="90" customHeight="1">
      <c r="A116" s="11" t="s">
        <v>94</v>
      </c>
      <c r="B116" s="17" t="s">
        <v>95</v>
      </c>
      <c r="C116" s="6" t="s">
        <v>59</v>
      </c>
      <c r="D116" s="17" t="s">
        <v>96</v>
      </c>
      <c r="E116" s="5">
        <v>42004</v>
      </c>
      <c r="F116" s="63" t="s">
        <v>103</v>
      </c>
      <c r="G116" s="67"/>
      <c r="H116" s="67"/>
      <c r="I116" s="67"/>
      <c r="J116" s="67"/>
    </row>
    <row r="117" spans="1:10" ht="121.5" customHeight="1">
      <c r="A117" s="11" t="s">
        <v>57</v>
      </c>
      <c r="B117" s="77" t="s">
        <v>217</v>
      </c>
      <c r="C117" s="6" t="s">
        <v>61</v>
      </c>
      <c r="D117" s="17" t="s">
        <v>83</v>
      </c>
      <c r="E117" s="5">
        <v>42004</v>
      </c>
      <c r="F117" s="63">
        <f t="shared" si="0"/>
        <v>400</v>
      </c>
      <c r="G117" s="63">
        <f>SUM(G118)</f>
        <v>0</v>
      </c>
      <c r="H117" s="63">
        <f>SUM(H118)</f>
        <v>0</v>
      </c>
      <c r="I117" s="63">
        <f>SUM(I118)</f>
        <v>400</v>
      </c>
      <c r="J117" s="63">
        <f>SUM(J118)</f>
        <v>0</v>
      </c>
    </row>
    <row r="118" spans="1:10" ht="120">
      <c r="A118" s="11" t="s">
        <v>58</v>
      </c>
      <c r="B118" s="17" t="s">
        <v>97</v>
      </c>
      <c r="C118" s="6" t="s">
        <v>61</v>
      </c>
      <c r="D118" s="17" t="s">
        <v>83</v>
      </c>
      <c r="E118" s="5">
        <v>42004</v>
      </c>
      <c r="F118" s="63">
        <f t="shared" si="0"/>
        <v>400</v>
      </c>
      <c r="G118" s="63"/>
      <c r="H118" s="63"/>
      <c r="I118" s="63">
        <v>400</v>
      </c>
      <c r="J118" s="63"/>
    </row>
    <row r="119" spans="1:10" ht="225">
      <c r="A119" s="26" t="s">
        <v>218</v>
      </c>
      <c r="B119" s="84" t="s">
        <v>227</v>
      </c>
      <c r="C119" s="27" t="s">
        <v>59</v>
      </c>
      <c r="D119" s="17" t="s">
        <v>65</v>
      </c>
      <c r="E119" s="19">
        <v>42004</v>
      </c>
      <c r="F119" s="63">
        <f t="shared" si="0"/>
        <v>211.8</v>
      </c>
      <c r="G119" s="63"/>
      <c r="H119" s="63">
        <v>211.8</v>
      </c>
      <c r="I119" s="63"/>
      <c r="J119" s="63"/>
    </row>
    <row r="120" spans="1:10" ht="30">
      <c r="A120" s="4"/>
      <c r="B120" s="7" t="s">
        <v>84</v>
      </c>
      <c r="C120" s="6"/>
      <c r="D120" s="6"/>
      <c r="E120" s="2" t="s">
        <v>4</v>
      </c>
      <c r="F120" s="63">
        <f t="shared" si="0"/>
        <v>946372.3999999999</v>
      </c>
      <c r="G120" s="63">
        <f>G11+G99+G100+G113</f>
        <v>700412.2999999999</v>
      </c>
      <c r="H120" s="63">
        <f>H11+H99+H100+H113</f>
        <v>217602.40000000002</v>
      </c>
      <c r="I120" s="63">
        <f>I11+I99+I113+I100</f>
        <v>24281.099999999995</v>
      </c>
      <c r="J120" s="63">
        <f>J11+J99+J100+J113</f>
        <v>4076.6</v>
      </c>
    </row>
    <row r="122" spans="2:7" ht="15.75">
      <c r="B122" s="43" t="s">
        <v>229</v>
      </c>
      <c r="C122" s="43"/>
      <c r="D122" s="43"/>
      <c r="E122" s="43"/>
      <c r="F122" s="43"/>
      <c r="G122" s="43" t="s">
        <v>230</v>
      </c>
    </row>
  </sheetData>
  <sheetProtection/>
  <mergeCells count="62">
    <mergeCell ref="D111:D112"/>
    <mergeCell ref="E111:E112"/>
    <mergeCell ref="A111:A112"/>
    <mergeCell ref="B111:B112"/>
    <mergeCell ref="A101:A102"/>
    <mergeCell ref="B101:B102"/>
    <mergeCell ref="A103:A104"/>
    <mergeCell ref="B103:B104"/>
    <mergeCell ref="A105:A106"/>
    <mergeCell ref="E105:E106"/>
    <mergeCell ref="A87:A89"/>
    <mergeCell ref="A80:A82"/>
    <mergeCell ref="D80:D82"/>
    <mergeCell ref="A84:A85"/>
    <mergeCell ref="D87:D89"/>
    <mergeCell ref="E87:E89"/>
    <mergeCell ref="A6:J6"/>
    <mergeCell ref="A60:A62"/>
    <mergeCell ref="B60:B62"/>
    <mergeCell ref="D60:D62"/>
    <mergeCell ref="F8:J8"/>
    <mergeCell ref="A1:J1"/>
    <mergeCell ref="A2:J2"/>
    <mergeCell ref="A4:J4"/>
    <mergeCell ref="A5:J5"/>
    <mergeCell ref="A8:A9"/>
    <mergeCell ref="A109:A110"/>
    <mergeCell ref="B109:B110"/>
    <mergeCell ref="A107:A108"/>
    <mergeCell ref="B107:B108"/>
    <mergeCell ref="D107:D108"/>
    <mergeCell ref="B105:B106"/>
    <mergeCell ref="D99:D100"/>
    <mergeCell ref="E84:E85"/>
    <mergeCell ref="B87:B89"/>
    <mergeCell ref="D8:D9"/>
    <mergeCell ref="B8:B9"/>
    <mergeCell ref="C8:C9"/>
    <mergeCell ref="E8:E9"/>
    <mergeCell ref="B75:B77"/>
    <mergeCell ref="D75:D77"/>
    <mergeCell ref="E75:E77"/>
    <mergeCell ref="E103:E104"/>
    <mergeCell ref="D105:D106"/>
    <mergeCell ref="D103:D104"/>
    <mergeCell ref="A73:A74"/>
    <mergeCell ref="B73:B74"/>
    <mergeCell ref="D73:D74"/>
    <mergeCell ref="E73:E74"/>
    <mergeCell ref="A99:A100"/>
    <mergeCell ref="A75:A77"/>
    <mergeCell ref="B99:B100"/>
    <mergeCell ref="E99:E100"/>
    <mergeCell ref="B80:B82"/>
    <mergeCell ref="E80:E82"/>
    <mergeCell ref="B84:B85"/>
    <mergeCell ref="D84:D85"/>
    <mergeCell ref="E109:E110"/>
    <mergeCell ref="D109:D110"/>
    <mergeCell ref="E107:E108"/>
    <mergeCell ref="D101:D102"/>
    <mergeCell ref="E101:E10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2014-06-04T06:22:32Z</cp:lastPrinted>
  <dcterms:created xsi:type="dcterms:W3CDTF">2013-10-08T10:40:44Z</dcterms:created>
  <dcterms:modified xsi:type="dcterms:W3CDTF">2014-06-04T07:04:21Z</dcterms:modified>
  <cp:category/>
  <cp:version/>
  <cp:contentType/>
  <cp:contentStatus/>
</cp:coreProperties>
</file>