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<sst xmlns="http://schemas.openxmlformats.org/spreadsheetml/2006/main" count="410" uniqueCount="243">
  <si>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</si>
  <si>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</si>
  <si>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</si>
  <si>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</si>
  <si>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</si>
  <si>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</si>
  <si>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</si>
  <si>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</si>
  <si>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</si>
  <si>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</si>
  <si>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</si>
  <si>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</si>
  <si>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</si>
  <si>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</si>
  <si>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</si>
  <si>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</si>
  <si>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</si>
  <si>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</si>
  <si>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</si>
  <si>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</si>
  <si>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</si>
  <si>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</si>
  <si>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</si>
  <si>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</si>
  <si>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</si>
  <si>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</si>
  <si>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</si>
  <si>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</si>
  <si>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</si>
  <si>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</si>
  <si>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</si>
  <si>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</si>
  <si>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</si>
  <si>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</si>
  <si>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</si>
  <si>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</si>
  <si>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</si>
  <si>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</si>
  <si>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</si>
  <si>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</si>
  <si>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</si>
  <si>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</si>
  <si>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</si>
  <si>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</si>
  <si>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</si>
  <si>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</si>
  <si>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</si>
  <si>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</si>
  <si>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</si>
  <si>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</si>
  <si>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</si>
  <si>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</si>
  <si>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</si>
  <si>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</si>
  <si>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</si>
  <si>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</si>
  <si>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</si>
  <si>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</si>
  <si>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</si>
  <si>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</si>
  <si>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</si>
  <si>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</si>
  <si>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</si>
  <si>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</si>
  <si>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</si>
  <si>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</si>
  <si>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</si>
  <si>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</si>
  <si>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</si>
  <si>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</si>
  <si>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</si>
  <si>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</si>
  <si>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</si>
  <si>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</si>
  <si>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</si>
  <si>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</si>
  <si>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</si>
  <si>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</si>
  <si>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</si>
  <si>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</si>
  <si>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</si>
  <si>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</si>
  <si>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</si>
  <si>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</si>
  <si>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</si>
  <si>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</si>
  <si>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</si>
  <si>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</si>
  <si>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</si>
  <si>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</si>
  <si>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</si>
  <si>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</si>
  <si>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</si>
  <si>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</si>
  <si>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</si>
  <si>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</si>
  <si>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</si>
  <si>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</si>
  <si>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</si>
  <si>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</si>
  <si>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</si>
  <si>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</si>
  <si>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</si>
  <si>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</si>
  <si>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</si>
  <si>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</si>
  <si>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</si>
  <si>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</si>
  <si>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</si>
  <si>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</si>
  <si>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</si>
  <si>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</si>
  <si>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</si>
  <si>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</si>
  <si>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</si>
  <si>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</si>
  <si>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</si>
  <si>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</si>
  <si>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</si>
  <si>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</si>
  <si>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</si>
  <si>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</si>
  <si>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</si>
  <si>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</si>
  <si>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</si>
  <si>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</si>
  <si>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</si>
  <si>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</si>
  <si>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</si>
  <si>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</si>
  <si>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</si>
  <si>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</si>
  <si>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</si>
  <si>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</si>
  <si>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</si>
  <si>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</si>
  <si>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</si>
  <si>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</si>
  <si>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</si>
  <si>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</si>
  <si>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</si>
  <si>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</si>
  <si>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</si>
  <si>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</si>
  <si>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</si>
  <si>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</si>
  <si>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</si>
  <si>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</si>
  <si>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</si>
  <si>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</si>
  <si>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</si>
  <si>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</si>
  <si>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</si>
  <si>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</si>
  <si>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</si>
  <si>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</si>
  <si>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</si>
  <si>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</si>
  <si>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</si>
  <si>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</si>
  <si>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</si>
  <si>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</si>
  <si>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</si>
  <si>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</si>
  <si>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</si>
  <si>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</si>
  <si>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</si>
  <si>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</si>
  <si>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</si>
  <si>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</si>
  <si>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</si>
  <si>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</si>
  <si>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</si>
  <si>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</si>
  <si>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</si>
  <si>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</si>
  <si>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</si>
  <si>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</si>
  <si>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</si>
  <si>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</si>
  <si>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</si>
  <si>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</si>
  <si>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</si>
  <si>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</si>
  <si>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</si>
  <si>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</si>
  <si>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</si>
  <si>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</si>
  <si>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</si>
  <si>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</si>
  <si>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</si>
  <si>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</si>
  <si>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</si>
  <si>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</si>
  <si>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</si>
  <si>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</si>
  <si>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</si>
  <si>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</si>
  <si>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</si>
  <si>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</si>
  <si>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</si>
  <si>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</si>
  <si>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</si>
  <si>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</si>
  <si>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</si>
  <si>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</si>
  <si>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</si>
  <si>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</si>
  <si>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</si>
  <si>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</si>
  <si>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</si>
  <si>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</si>
  <si>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</si>
  <si>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</si>
  <si>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</si>
  <si>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</si>
  <si>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</si>
  <si>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</si>
  <si>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</si>
  <si>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</si>
  <si>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</si>
  <si>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</si>
  <si>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</si>
  <si>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</si>
  <si>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</si>
  <si>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</si>
  <si>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</si>
  <si>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</si>
  <si>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</si>
  <si>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</si>
  <si>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</si>
  <si>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</si>
  <si>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</si>
  <si>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</si>
  <si>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</si>
  <si>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</si>
  <si>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</si>
  <si>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</si>
  <si>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</si>
  <si>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</si>
  <si>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</si>
  <si>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</si>
  <si>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r>
      <t xml:space="preserve">Приложение к приказу от </t>
    </r>
    <r>
      <rPr>
        <b/>
        <u val="single"/>
        <sz val="12"/>
        <color indexed="8"/>
        <rFont val="Times New Roman"/>
        <family val="1"/>
      </rPr>
      <t>30.09.2014</t>
    </r>
    <r>
      <rPr>
        <b/>
        <sz val="12"/>
        <color indexed="8"/>
        <rFont val="Times New Roman"/>
        <family val="1"/>
      </rPr>
      <t xml:space="preserve"> № </t>
    </r>
    <r>
      <rPr>
        <b/>
        <u val="single"/>
        <sz val="12"/>
        <color indexed="8"/>
        <rFont val="Times New Roman"/>
        <family val="1"/>
      </rPr>
      <t xml:space="preserve">146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</si>
</sst>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1" t="s">
        <v>219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6.5" customHeight="1">
      <c r="A2" s="112" t="s">
        <v>242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.75" customHeight="1">
      <c r="A5" s="104" t="s">
        <v>132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.75" customHeight="1">
      <c r="A6" s="104" t="s">
        <v>131</v>
      </c>
      <c r="B6" s="104"/>
      <c r="C6" s="104"/>
      <c r="D6" s="104"/>
      <c r="E6" s="104"/>
      <c r="F6" s="104"/>
      <c r="G6" s="104"/>
      <c r="H6" s="104"/>
      <c r="I6" s="104"/>
      <c r="J6" s="104"/>
    </row>
    <row r="8" spans="1:10" ht="34.5" customHeight="1">
      <c r="A8" s="102" t="s">
        <v>0</v>
      </c>
      <c r="B8" s="102" t="s">
        <v>5</v>
      </c>
      <c r="C8" s="102" t="s">
        <v>6</v>
      </c>
      <c r="D8" s="102" t="s">
        <v>1</v>
      </c>
      <c r="E8" s="102" t="s">
        <v>7</v>
      </c>
      <c r="F8" s="109" t="s">
        <v>185</v>
      </c>
      <c r="G8" s="110"/>
      <c r="H8" s="110"/>
      <c r="I8" s="110"/>
      <c r="J8" s="110"/>
    </row>
    <row r="9" spans="1:10" ht="58.5" customHeight="1">
      <c r="A9" s="102"/>
      <c r="B9" s="102"/>
      <c r="C9" s="102"/>
      <c r="D9" s="102"/>
      <c r="E9" s="102"/>
      <c r="F9" s="2" t="s">
        <v>2</v>
      </c>
      <c r="G9" s="68" t="s">
        <v>8</v>
      </c>
      <c r="H9" s="68" t="s">
        <v>133</v>
      </c>
      <c r="I9" s="2" t="s">
        <v>3</v>
      </c>
      <c r="J9" s="30" t="s">
        <v>134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4">
        <f>SUM(G11:J11)</f>
        <v>902260.1</v>
      </c>
      <c r="G11" s="64">
        <f>G12+G15+G18+G21+G22+G25+G26+G30+G31+G35+G36+G37+G38+G39+G40+G41+G42+G45+G92+G97+G98+G99</f>
        <v>619937.5</v>
      </c>
      <c r="H11" s="64">
        <f>H12+H15+H18+H21+H22+H25+H26+H30+H31+H35+H36+H37+H38+H39+H40+H41+H42+H45+H92+H97+H98+H99</f>
        <v>260656.5</v>
      </c>
      <c r="I11" s="64">
        <f>I12+I15+I18+I21+I22+I25+I26+I30+I31+I35+I36+I37+I38+I39+I40+I41+I42+I45+I92+I97+I98+I99</f>
        <v>21646.1</v>
      </c>
      <c r="J11" s="63">
        <f>J12+J15+J18+J21+J22+J25+J26+J30+J31+J35+J36+J37+J38+J39+J40+J41+J42+J45+J92+J97+J98+J99</f>
        <v>20</v>
      </c>
    </row>
    <row r="12" spans="1:10" ht="180">
      <c r="A12" s="3" t="s">
        <v>11</v>
      </c>
      <c r="B12" s="17" t="s">
        <v>193</v>
      </c>
      <c r="C12" s="76" t="s">
        <v>190</v>
      </c>
      <c r="D12" s="16" t="s">
        <v>65</v>
      </c>
      <c r="E12" s="5">
        <v>42004</v>
      </c>
      <c r="F12" s="63">
        <f aca="true" t="shared" si="0" ref="F12:F125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190</v>
      </c>
      <c r="D13" s="17" t="s">
        <v>65</v>
      </c>
      <c r="E13" s="5">
        <v>42004</v>
      </c>
      <c r="F13" s="63">
        <f t="shared" si="0"/>
        <v>30350.5</v>
      </c>
      <c r="G13" s="63">
        <v>30350.5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190</v>
      </c>
      <c r="D14" s="17" t="s">
        <v>65</v>
      </c>
      <c r="E14" s="5">
        <v>42004</v>
      </c>
      <c r="F14" s="63">
        <f t="shared" si="0"/>
        <v>7483.1</v>
      </c>
      <c r="G14" s="63">
        <v>7483.1</v>
      </c>
      <c r="H14" s="63"/>
      <c r="I14" s="63"/>
      <c r="J14" s="63"/>
    </row>
    <row r="15" spans="1:10" ht="45">
      <c r="A15" s="3" t="s">
        <v>16</v>
      </c>
      <c r="B15" s="16" t="s">
        <v>194</v>
      </c>
      <c r="C15" s="78" t="s">
        <v>190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190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190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195</v>
      </c>
      <c r="C18" s="78" t="s">
        <v>190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190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190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196</v>
      </c>
      <c r="C21" s="26" t="s">
        <v>190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197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4">
        <f t="shared" si="0"/>
        <v>873.5</v>
      </c>
      <c r="G23" s="64">
        <f>904.4-30.9</f>
        <v>873.5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4">
        <f t="shared" si="0"/>
        <v>200.9</v>
      </c>
      <c r="G24" s="64">
        <f>170+30.9</f>
        <v>200.9</v>
      </c>
      <c r="H24" s="63"/>
      <c r="I24" s="63"/>
      <c r="J24" s="63"/>
    </row>
    <row r="25" spans="1:10" ht="90">
      <c r="A25" s="3" t="s">
        <v>19</v>
      </c>
      <c r="B25" s="77" t="s">
        <v>198</v>
      </c>
      <c r="C25" s="27" t="s">
        <v>190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199</v>
      </c>
      <c r="C26" s="78" t="s">
        <v>190</v>
      </c>
      <c r="D26" s="17" t="s">
        <v>65</v>
      </c>
      <c r="E26" s="5">
        <v>42004</v>
      </c>
      <c r="F26" s="63">
        <f t="shared" si="0"/>
        <v>195709.30000000002</v>
      </c>
      <c r="G26" s="63"/>
      <c r="H26" s="63">
        <f>163259.7+32449.6</f>
        <v>195709.30000000002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200</v>
      </c>
      <c r="C30" s="78" t="s">
        <v>190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201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187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186</v>
      </c>
      <c r="B34" s="61" t="s">
        <v>188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202</v>
      </c>
      <c r="C35" s="18" t="s">
        <v>41</v>
      </c>
      <c r="D35" s="44" t="s">
        <v>180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203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204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205</v>
      </c>
      <c r="C38" s="18" t="s">
        <v>41</v>
      </c>
      <c r="D38" s="10" t="s">
        <v>181</v>
      </c>
      <c r="E38" s="5">
        <v>42004</v>
      </c>
      <c r="F38" s="63">
        <f t="shared" si="0"/>
        <v>491.79999999999995</v>
      </c>
      <c r="G38" s="63"/>
      <c r="H38" s="63">
        <f>2003.1-1511.3</f>
        <v>491.79999999999995</v>
      </c>
      <c r="I38" s="63"/>
      <c r="J38" s="63"/>
    </row>
    <row r="39" spans="1:10" ht="105.75" customHeight="1">
      <c r="A39" s="11" t="s">
        <v>36</v>
      </c>
      <c r="B39" s="13" t="s">
        <v>206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222</v>
      </c>
      <c r="C40" s="18" t="s">
        <v>41</v>
      </c>
      <c r="D40" s="21" t="s">
        <v>75</v>
      </c>
      <c r="E40" s="19">
        <v>42004</v>
      </c>
      <c r="F40" s="63">
        <f t="shared" si="0"/>
        <v>18182.3</v>
      </c>
      <c r="G40" s="63">
        <v>5854.7</v>
      </c>
      <c r="H40" s="63">
        <v>12327.6</v>
      </c>
      <c r="I40" s="63"/>
      <c r="J40" s="63"/>
    </row>
    <row r="41" spans="1:10" ht="165" customHeight="1">
      <c r="A41" s="75" t="s">
        <v>38</v>
      </c>
      <c r="B41" s="13" t="s">
        <v>207</v>
      </c>
      <c r="C41" s="33" t="s">
        <v>41</v>
      </c>
      <c r="D41" s="47" t="s">
        <v>182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208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223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209</v>
      </c>
      <c r="C45" s="54" t="s">
        <v>41</v>
      </c>
      <c r="D45" s="46" t="s">
        <v>183</v>
      </c>
      <c r="E45" s="55">
        <v>42004</v>
      </c>
      <c r="F45" s="64">
        <f t="shared" si="0"/>
        <v>5978.5999999999985</v>
      </c>
      <c r="G45" s="64"/>
      <c r="H45" s="64"/>
      <c r="I45" s="64">
        <f>I52+I53+I56+I57+I58+I60+I63+I64+I65+I66+I67+I70+I71+I72+I75+I78+I79+I68+I80+I83+I84+I86+I87+I90+I91+I46+I47+I59</f>
        <v>5958.5999999999985</v>
      </c>
      <c r="J45" s="64">
        <f>J61</f>
        <v>20</v>
      </c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262.90000000000003</v>
      </c>
      <c r="G46" s="64"/>
      <c r="H46" s="64"/>
      <c r="I46" s="64">
        <f>I54+I55+I61+I76+I81+I85+I88+I73</f>
        <v>262.90000000000003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32.6</v>
      </c>
      <c r="G47" s="64"/>
      <c r="H47" s="64"/>
      <c r="I47" s="64">
        <f>I62+I77+I82+I89+I74</f>
        <v>32.6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122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122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123</v>
      </c>
      <c r="B50" s="29" t="s">
        <v>108</v>
      </c>
      <c r="C50" s="33" t="s">
        <v>59</v>
      </c>
      <c r="D50" s="23" t="s">
        <v>122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124</v>
      </c>
      <c r="B53" s="10" t="s">
        <v>109</v>
      </c>
      <c r="C53" s="33" t="s">
        <v>41</v>
      </c>
      <c r="D53" s="23" t="s">
        <v>117</v>
      </c>
      <c r="E53" s="5">
        <v>42004</v>
      </c>
      <c r="F53" s="63">
        <f t="shared" si="0"/>
        <v>1528</v>
      </c>
      <c r="G53" s="63"/>
      <c r="H53" s="63"/>
      <c r="I53" s="63">
        <v>1528</v>
      </c>
      <c r="J53" s="63"/>
    </row>
    <row r="54" spans="1:10" ht="105.75" customHeight="1">
      <c r="A54" s="26" t="s">
        <v>125</v>
      </c>
      <c r="B54" s="10" t="s">
        <v>110</v>
      </c>
      <c r="C54" s="28" t="s">
        <v>61</v>
      </c>
      <c r="D54" s="23" t="s">
        <v>118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126</v>
      </c>
      <c r="B55" s="10" t="s">
        <v>111</v>
      </c>
      <c r="C55" s="28" t="s">
        <v>61</v>
      </c>
      <c r="D55" s="23" t="s">
        <v>119</v>
      </c>
      <c r="E55" s="5">
        <v>42004</v>
      </c>
      <c r="F55" s="63">
        <f t="shared" si="0"/>
        <v>124.50000000000001</v>
      </c>
      <c r="G55" s="63"/>
      <c r="H55" s="63"/>
      <c r="I55" s="63">
        <f>174.5-23.2-26.8</f>
        <v>124.50000000000001</v>
      </c>
      <c r="J55" s="63"/>
    </row>
    <row r="56" spans="1:10" ht="196.5" customHeight="1">
      <c r="A56" s="26" t="s">
        <v>127</v>
      </c>
      <c r="B56" s="10" t="s">
        <v>112</v>
      </c>
      <c r="C56" s="33" t="s">
        <v>41</v>
      </c>
      <c r="D56" s="23" t="s">
        <v>114</v>
      </c>
      <c r="E56" s="5">
        <v>41882</v>
      </c>
      <c r="F56" s="64">
        <f t="shared" si="0"/>
        <v>257.4</v>
      </c>
      <c r="G56" s="64"/>
      <c r="H56" s="64"/>
      <c r="I56" s="64">
        <v>257.4</v>
      </c>
      <c r="J56" s="64"/>
    </row>
    <row r="57" spans="1:10" ht="270" customHeight="1">
      <c r="A57" s="26" t="s">
        <v>128</v>
      </c>
      <c r="B57" s="83" t="s">
        <v>231</v>
      </c>
      <c r="C57" s="33" t="s">
        <v>41</v>
      </c>
      <c r="D57" s="23" t="s">
        <v>115</v>
      </c>
      <c r="E57" s="5">
        <v>42004</v>
      </c>
      <c r="F57" s="63">
        <f t="shared" si="0"/>
        <v>491.8</v>
      </c>
      <c r="G57" s="63"/>
      <c r="H57" s="63"/>
      <c r="I57" s="63">
        <v>491.8</v>
      </c>
      <c r="J57" s="63"/>
    </row>
    <row r="58" spans="1:10" ht="75">
      <c r="A58" s="51" t="s">
        <v>129</v>
      </c>
      <c r="B58" s="10" t="s">
        <v>116</v>
      </c>
      <c r="C58" s="54" t="s">
        <v>41</v>
      </c>
      <c r="D58" s="23" t="s">
        <v>120</v>
      </c>
      <c r="E58" s="5">
        <v>42004</v>
      </c>
      <c r="F58" s="63">
        <f t="shared" si="0"/>
        <v>799.6</v>
      </c>
      <c r="G58" s="63"/>
      <c r="H58" s="63"/>
      <c r="I58" s="63">
        <f>690+17+92.6</f>
        <v>799.6</v>
      </c>
      <c r="J58" s="63"/>
    </row>
    <row r="59" spans="1:10" ht="90" hidden="1">
      <c r="A59" s="51" t="s">
        <v>130</v>
      </c>
      <c r="B59" s="47" t="s">
        <v>113</v>
      </c>
      <c r="C59" s="54" t="s">
        <v>41</v>
      </c>
      <c r="D59" s="23" t="s">
        <v>120</v>
      </c>
      <c r="E59" s="52" t="s">
        <v>121</v>
      </c>
      <c r="F59" s="63">
        <f t="shared" si="0"/>
        <v>0</v>
      </c>
      <c r="G59" s="63"/>
      <c r="H59" s="63"/>
      <c r="I59" s="63">
        <v>0</v>
      </c>
      <c r="J59" s="63"/>
    </row>
    <row r="60" spans="1:10" ht="28.5" customHeight="1">
      <c r="A60" s="96" t="s">
        <v>130</v>
      </c>
      <c r="B60" s="105" t="s">
        <v>137</v>
      </c>
      <c r="C60" s="27" t="s">
        <v>59</v>
      </c>
      <c r="D60" s="98" t="s">
        <v>138</v>
      </c>
      <c r="E60" s="19">
        <v>41851</v>
      </c>
      <c r="F60" s="63">
        <f t="shared" si="0"/>
        <v>1355.7</v>
      </c>
      <c r="G60" s="63"/>
      <c r="H60" s="63"/>
      <c r="I60" s="63">
        <f>1468.8-25-50-7.6-12.4-18.1</f>
        <v>1355.7</v>
      </c>
      <c r="J60" s="63"/>
    </row>
    <row r="61" spans="1:10" ht="22.5" customHeight="1">
      <c r="A61" s="100"/>
      <c r="B61" s="106"/>
      <c r="C61" s="27" t="s">
        <v>61</v>
      </c>
      <c r="D61" s="108"/>
      <c r="E61" s="19"/>
      <c r="F61" s="63">
        <f t="shared" si="0"/>
        <v>26</v>
      </c>
      <c r="G61" s="63"/>
      <c r="H61" s="63"/>
      <c r="I61" s="63">
        <v>6</v>
      </c>
      <c r="J61" s="63">
        <v>20</v>
      </c>
    </row>
    <row r="62" spans="1:10" ht="23.25" customHeight="1">
      <c r="A62" s="97"/>
      <c r="B62" s="107"/>
      <c r="C62" s="27" t="s">
        <v>105</v>
      </c>
      <c r="D62" s="99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135</v>
      </c>
      <c r="B63" s="37" t="s">
        <v>140</v>
      </c>
      <c r="C63" s="27" t="s">
        <v>59</v>
      </c>
      <c r="D63" s="32" t="s">
        <v>141</v>
      </c>
      <c r="E63" s="19">
        <v>42004</v>
      </c>
      <c r="F63" s="63">
        <f t="shared" si="0"/>
        <v>725</v>
      </c>
      <c r="G63" s="63"/>
      <c r="H63" s="63"/>
      <c r="I63" s="63">
        <f>600+25+50+50</f>
        <v>725</v>
      </c>
      <c r="J63" s="63"/>
    </row>
    <row r="64" spans="1:10" ht="60">
      <c r="A64" s="26" t="s">
        <v>136</v>
      </c>
      <c r="B64" s="37" t="s">
        <v>191</v>
      </c>
      <c r="C64" s="27" t="s">
        <v>59</v>
      </c>
      <c r="D64" s="53" t="s">
        <v>184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139</v>
      </c>
      <c r="B65" s="37" t="s">
        <v>192</v>
      </c>
      <c r="C65" s="27" t="s">
        <v>59</v>
      </c>
      <c r="D65" s="36" t="s">
        <v>141</v>
      </c>
      <c r="E65" s="19">
        <v>42004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142</v>
      </c>
      <c r="B66" s="10" t="s">
        <v>145</v>
      </c>
      <c r="C66" s="27" t="s">
        <v>59</v>
      </c>
      <c r="D66" s="23" t="s">
        <v>146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85" t="s">
        <v>143</v>
      </c>
      <c r="B67" s="10" t="s">
        <v>148</v>
      </c>
      <c r="C67" s="51" t="s">
        <v>59</v>
      </c>
      <c r="D67" s="23" t="s">
        <v>149</v>
      </c>
      <c r="E67" s="5">
        <v>41973</v>
      </c>
      <c r="F67" s="63">
        <f t="shared" si="0"/>
        <v>16.4</v>
      </c>
      <c r="G67" s="63"/>
      <c r="H67" s="63"/>
      <c r="I67" s="63">
        <f>14.4+2</f>
        <v>16.4</v>
      </c>
      <c r="J67" s="63"/>
    </row>
    <row r="68" spans="1:10" ht="123.75" customHeight="1">
      <c r="A68" s="26" t="s">
        <v>144</v>
      </c>
      <c r="B68" s="84" t="s">
        <v>220</v>
      </c>
      <c r="C68" s="27" t="s">
        <v>41</v>
      </c>
      <c r="D68" s="23" t="s">
        <v>221</v>
      </c>
      <c r="E68" s="19">
        <v>41759</v>
      </c>
      <c r="F68" s="63">
        <f t="shared" si="0"/>
        <v>9.9</v>
      </c>
      <c r="G68" s="63"/>
      <c r="H68" s="63"/>
      <c r="I68" s="63">
        <v>9.9</v>
      </c>
      <c r="J68" s="63"/>
    </row>
    <row r="69" spans="1:10" ht="44.25" customHeight="1">
      <c r="A69" s="24"/>
      <c r="B69" s="45" t="s">
        <v>179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147</v>
      </c>
      <c r="B70" s="31" t="s">
        <v>153</v>
      </c>
      <c r="C70" s="40" t="s">
        <v>59</v>
      </c>
      <c r="D70" s="41" t="s">
        <v>65</v>
      </c>
      <c r="E70" s="42">
        <v>41670</v>
      </c>
      <c r="F70" s="66">
        <f t="shared" si="0"/>
        <v>37.199999999999996</v>
      </c>
      <c r="G70" s="66"/>
      <c r="H70" s="66"/>
      <c r="I70" s="66">
        <f>37.5-0.2-0.1</f>
        <v>37.199999999999996</v>
      </c>
      <c r="J70" s="66"/>
    </row>
    <row r="71" spans="1:10" ht="46.5" customHeight="1">
      <c r="A71" s="26" t="s">
        <v>150</v>
      </c>
      <c r="B71" s="10" t="s">
        <v>154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151</v>
      </c>
      <c r="B72" s="10" t="s">
        <v>156</v>
      </c>
      <c r="C72" s="27" t="s">
        <v>59</v>
      </c>
      <c r="D72" s="17" t="s">
        <v>65</v>
      </c>
      <c r="E72" s="19">
        <v>41755</v>
      </c>
      <c r="F72" s="63">
        <f t="shared" si="0"/>
        <v>45.2</v>
      </c>
      <c r="G72" s="63"/>
      <c r="H72" s="63"/>
      <c r="I72" s="63">
        <f>47.5+28.5-30.8</f>
        <v>45.2</v>
      </c>
      <c r="J72" s="63"/>
    </row>
    <row r="73" spans="1:10" ht="60" customHeight="1">
      <c r="A73" s="96" t="s">
        <v>152</v>
      </c>
      <c r="B73" s="89" t="s">
        <v>160</v>
      </c>
      <c r="C73" s="27" t="s">
        <v>61</v>
      </c>
      <c r="D73" s="98" t="s">
        <v>177</v>
      </c>
      <c r="E73" s="92">
        <v>42522</v>
      </c>
      <c r="F73" s="63">
        <f t="shared" si="0"/>
        <v>11.6</v>
      </c>
      <c r="G73" s="63"/>
      <c r="H73" s="63"/>
      <c r="I73" s="63">
        <v>11.6</v>
      </c>
      <c r="J73" s="63"/>
    </row>
    <row r="74" spans="1:10" ht="60" customHeight="1">
      <c r="A74" s="97"/>
      <c r="B74" s="91"/>
      <c r="C74" s="27" t="s">
        <v>105</v>
      </c>
      <c r="D74" s="99"/>
      <c r="E74" s="94"/>
      <c r="F74" s="63">
        <f t="shared" si="0"/>
        <v>11.6</v>
      </c>
      <c r="G74" s="63"/>
      <c r="H74" s="63"/>
      <c r="I74" s="63">
        <v>11.6</v>
      </c>
      <c r="J74" s="63"/>
    </row>
    <row r="75" spans="1:10" ht="18" customHeight="1">
      <c r="A75" s="96" t="s">
        <v>155</v>
      </c>
      <c r="B75" s="89" t="s">
        <v>159</v>
      </c>
      <c r="C75" s="27" t="s">
        <v>59</v>
      </c>
      <c r="D75" s="89" t="s">
        <v>65</v>
      </c>
      <c r="E75" s="92">
        <v>41812</v>
      </c>
      <c r="F75" s="63">
        <f t="shared" si="0"/>
        <v>6.6000000000000005</v>
      </c>
      <c r="G75" s="63"/>
      <c r="H75" s="63"/>
      <c r="I75" s="63">
        <f>6.6+3.2-3.2</f>
        <v>6.6000000000000005</v>
      </c>
      <c r="J75" s="63"/>
    </row>
    <row r="76" spans="1:10" ht="18" customHeight="1">
      <c r="A76" s="100"/>
      <c r="B76" s="90"/>
      <c r="C76" s="27" t="s">
        <v>61</v>
      </c>
      <c r="D76" s="90"/>
      <c r="E76" s="93"/>
      <c r="F76" s="63">
        <f t="shared" si="0"/>
        <v>5</v>
      </c>
      <c r="G76" s="63"/>
      <c r="H76" s="63"/>
      <c r="I76" s="63">
        <f>3.4+1.6</f>
        <v>5</v>
      </c>
      <c r="J76" s="63"/>
    </row>
    <row r="77" spans="1:10" ht="18.75" customHeight="1">
      <c r="A77" s="97"/>
      <c r="B77" s="91"/>
      <c r="C77" s="27" t="s">
        <v>105</v>
      </c>
      <c r="D77" s="91"/>
      <c r="E77" s="94"/>
      <c r="F77" s="63">
        <f t="shared" si="0"/>
        <v>5</v>
      </c>
      <c r="G77" s="63"/>
      <c r="H77" s="63"/>
      <c r="I77" s="63">
        <f>3.4+1.6</f>
        <v>5</v>
      </c>
      <c r="J77" s="63"/>
    </row>
    <row r="78" spans="1:10" ht="75">
      <c r="A78" s="26" t="s">
        <v>157</v>
      </c>
      <c r="B78" s="10" t="s">
        <v>161</v>
      </c>
      <c r="C78" s="27" t="s">
        <v>59</v>
      </c>
      <c r="D78" s="17" t="s">
        <v>65</v>
      </c>
      <c r="E78" s="19">
        <v>41873</v>
      </c>
      <c r="F78" s="63">
        <f t="shared" si="0"/>
        <v>36.1</v>
      </c>
      <c r="G78" s="63"/>
      <c r="H78" s="63"/>
      <c r="I78" s="63">
        <v>36.1</v>
      </c>
      <c r="J78" s="63"/>
    </row>
    <row r="79" spans="1:10" ht="46.5" customHeight="1">
      <c r="A79" s="26" t="s">
        <v>158</v>
      </c>
      <c r="B79" s="10" t="s">
        <v>164</v>
      </c>
      <c r="C79" s="27" t="s">
        <v>59</v>
      </c>
      <c r="D79" s="17" t="s">
        <v>65</v>
      </c>
      <c r="E79" s="19">
        <v>41911</v>
      </c>
      <c r="F79" s="63">
        <f t="shared" si="0"/>
        <v>15.8</v>
      </c>
      <c r="G79" s="63"/>
      <c r="H79" s="63"/>
      <c r="I79" s="63">
        <v>15.8</v>
      </c>
      <c r="J79" s="63"/>
    </row>
    <row r="80" spans="1:10" ht="20.25" customHeight="1">
      <c r="A80" s="96" t="s">
        <v>162</v>
      </c>
      <c r="B80" s="89" t="s">
        <v>166</v>
      </c>
      <c r="C80" s="27" t="s">
        <v>59</v>
      </c>
      <c r="D80" s="89" t="s">
        <v>65</v>
      </c>
      <c r="E80" s="92">
        <v>41913</v>
      </c>
      <c r="F80" s="63">
        <f t="shared" si="0"/>
        <v>12.7</v>
      </c>
      <c r="G80" s="63"/>
      <c r="H80" s="63"/>
      <c r="I80" s="63">
        <f>12.7+10-10</f>
        <v>12.7</v>
      </c>
      <c r="J80" s="63"/>
    </row>
    <row r="81" spans="1:10" ht="18" customHeight="1">
      <c r="A81" s="100"/>
      <c r="B81" s="90"/>
      <c r="C81" s="27" t="s">
        <v>61</v>
      </c>
      <c r="D81" s="90"/>
      <c r="E81" s="93"/>
      <c r="F81" s="63">
        <f t="shared" si="0"/>
        <v>5</v>
      </c>
      <c r="G81" s="63"/>
      <c r="H81" s="63"/>
      <c r="I81" s="63">
        <f>5</f>
        <v>5</v>
      </c>
      <c r="J81" s="63"/>
    </row>
    <row r="82" spans="1:10" ht="17.25" customHeight="1">
      <c r="A82" s="97"/>
      <c r="B82" s="91"/>
      <c r="C82" s="27" t="s">
        <v>105</v>
      </c>
      <c r="D82" s="91"/>
      <c r="E82" s="94"/>
      <c r="F82" s="63">
        <f t="shared" si="0"/>
        <v>5</v>
      </c>
      <c r="G82" s="63"/>
      <c r="H82" s="63"/>
      <c r="I82" s="63">
        <f>5</f>
        <v>5</v>
      </c>
      <c r="J82" s="63"/>
    </row>
    <row r="83" spans="1:10" ht="45">
      <c r="A83" s="26" t="s">
        <v>163</v>
      </c>
      <c r="B83" s="10" t="s">
        <v>168</v>
      </c>
      <c r="C83" s="27" t="s">
        <v>59</v>
      </c>
      <c r="D83" s="17" t="s">
        <v>65</v>
      </c>
      <c r="E83" s="19">
        <v>41942</v>
      </c>
      <c r="F83" s="63">
        <f t="shared" si="0"/>
        <v>25.5</v>
      </c>
      <c r="G83" s="63"/>
      <c r="H83" s="63"/>
      <c r="I83" s="63">
        <v>25.5</v>
      </c>
      <c r="J83" s="63"/>
    </row>
    <row r="84" spans="1:10" ht="48" customHeight="1">
      <c r="A84" s="103" t="s">
        <v>165</v>
      </c>
      <c r="B84" s="95" t="s">
        <v>169</v>
      </c>
      <c r="C84" s="51" t="s">
        <v>59</v>
      </c>
      <c r="D84" s="95" t="s">
        <v>65</v>
      </c>
      <c r="E84" s="101">
        <v>41956</v>
      </c>
      <c r="F84" s="63">
        <f t="shared" si="0"/>
        <v>18.5</v>
      </c>
      <c r="G84" s="63"/>
      <c r="H84" s="63"/>
      <c r="I84" s="63">
        <f>8.5+10</f>
        <v>18.5</v>
      </c>
      <c r="J84" s="63"/>
    </row>
    <row r="85" spans="1:10" ht="26.25" customHeight="1" hidden="1">
      <c r="A85" s="103"/>
      <c r="B85" s="95"/>
      <c r="C85" s="51" t="s">
        <v>61</v>
      </c>
      <c r="D85" s="95"/>
      <c r="E85" s="101"/>
      <c r="F85" s="63">
        <f t="shared" si="0"/>
        <v>0</v>
      </c>
      <c r="G85" s="63"/>
      <c r="H85" s="63"/>
      <c r="I85" s="63"/>
      <c r="J85" s="63"/>
    </row>
    <row r="86" spans="1:10" ht="73.5" customHeight="1">
      <c r="A86" s="85" t="s">
        <v>167</v>
      </c>
      <c r="B86" s="10" t="s">
        <v>171</v>
      </c>
      <c r="C86" s="54" t="s">
        <v>41</v>
      </c>
      <c r="D86" s="23" t="s">
        <v>178</v>
      </c>
      <c r="E86" s="5">
        <v>41973</v>
      </c>
      <c r="F86" s="63">
        <f t="shared" si="0"/>
        <v>34.9</v>
      </c>
      <c r="G86" s="63"/>
      <c r="H86" s="63"/>
      <c r="I86" s="63">
        <f>34.9</f>
        <v>34.9</v>
      </c>
      <c r="J86" s="63"/>
    </row>
    <row r="87" spans="1:10" ht="24.75" customHeight="1">
      <c r="A87" s="96" t="s">
        <v>170</v>
      </c>
      <c r="B87" s="89" t="s">
        <v>173</v>
      </c>
      <c r="C87" s="27" t="s">
        <v>59</v>
      </c>
      <c r="D87" s="89" t="s">
        <v>65</v>
      </c>
      <c r="E87" s="92">
        <v>41976</v>
      </c>
      <c r="F87" s="63">
        <f t="shared" si="0"/>
        <v>42.9</v>
      </c>
      <c r="G87" s="63"/>
      <c r="H87" s="63"/>
      <c r="I87" s="63">
        <f>42.9+10-10</f>
        <v>42.9</v>
      </c>
      <c r="J87" s="63"/>
    </row>
    <row r="88" spans="1:10" ht="21.75" customHeight="1">
      <c r="A88" s="100"/>
      <c r="B88" s="90"/>
      <c r="C88" s="27" t="s">
        <v>61</v>
      </c>
      <c r="D88" s="90"/>
      <c r="E88" s="93"/>
      <c r="F88" s="63">
        <f t="shared" si="0"/>
        <v>5</v>
      </c>
      <c r="G88" s="63"/>
      <c r="H88" s="63"/>
      <c r="I88" s="63">
        <f>5</f>
        <v>5</v>
      </c>
      <c r="J88" s="63"/>
    </row>
    <row r="89" spans="1:10" ht="21.75" customHeight="1">
      <c r="A89" s="97"/>
      <c r="B89" s="91"/>
      <c r="C89" s="27" t="s">
        <v>105</v>
      </c>
      <c r="D89" s="91"/>
      <c r="E89" s="94"/>
      <c r="F89" s="63">
        <f t="shared" si="0"/>
        <v>5</v>
      </c>
      <c r="G89" s="63"/>
      <c r="H89" s="63"/>
      <c r="I89" s="63">
        <f>5</f>
        <v>5</v>
      </c>
      <c r="J89" s="63"/>
    </row>
    <row r="90" spans="1:10" ht="43.5" customHeight="1">
      <c r="A90" s="26" t="s">
        <v>172</v>
      </c>
      <c r="B90" s="10" t="s">
        <v>175</v>
      </c>
      <c r="C90" s="27" t="s">
        <v>59</v>
      </c>
      <c r="D90" s="17" t="s">
        <v>65</v>
      </c>
      <c r="E90" s="19">
        <v>41978</v>
      </c>
      <c r="F90" s="63">
        <f t="shared" si="0"/>
        <v>5.5</v>
      </c>
      <c r="G90" s="63"/>
      <c r="H90" s="63"/>
      <c r="I90" s="63">
        <v>5.5</v>
      </c>
      <c r="J90" s="63"/>
    </row>
    <row r="91" spans="1:10" ht="45">
      <c r="A91" s="26" t="s">
        <v>174</v>
      </c>
      <c r="B91" s="10" t="s">
        <v>176</v>
      </c>
      <c r="C91" s="33" t="s">
        <v>59</v>
      </c>
      <c r="D91" s="17" t="s">
        <v>65</v>
      </c>
      <c r="E91" s="19">
        <v>41984</v>
      </c>
      <c r="F91" s="63">
        <f t="shared" si="0"/>
        <v>34</v>
      </c>
      <c r="G91" s="63"/>
      <c r="H91" s="63"/>
      <c r="I91" s="63">
        <v>34</v>
      </c>
      <c r="J91" s="63"/>
    </row>
    <row r="92" spans="1:10" ht="45">
      <c r="A92" s="11" t="s">
        <v>45</v>
      </c>
      <c r="B92" s="77" t="s">
        <v>210</v>
      </c>
      <c r="C92" s="18" t="s">
        <v>40</v>
      </c>
      <c r="D92" s="20" t="s">
        <v>91</v>
      </c>
      <c r="E92" s="19">
        <v>42004</v>
      </c>
      <c r="F92" s="63">
        <f t="shared" si="0"/>
        <v>37591</v>
      </c>
      <c r="G92" s="63">
        <f>SUM(G93:G95)</f>
        <v>32693.600000000002</v>
      </c>
      <c r="H92" s="63">
        <f>SUM(H93:H95)</f>
        <v>0</v>
      </c>
      <c r="I92" s="63">
        <f>SUM(I93:I96)</f>
        <v>4897.4</v>
      </c>
      <c r="J92" s="63">
        <f>SUM(J93:J95)</f>
        <v>0</v>
      </c>
    </row>
    <row r="93" spans="1:10" ht="45">
      <c r="A93" s="11" t="s">
        <v>99</v>
      </c>
      <c r="B93" s="10" t="s">
        <v>98</v>
      </c>
      <c r="C93" s="18" t="s">
        <v>40</v>
      </c>
      <c r="D93" s="20" t="s">
        <v>91</v>
      </c>
      <c r="E93" s="19">
        <v>42004</v>
      </c>
      <c r="F93" s="63">
        <f t="shared" si="0"/>
        <v>591.2</v>
      </c>
      <c r="G93" s="63">
        <v>0</v>
      </c>
      <c r="H93" s="63"/>
      <c r="I93" s="63">
        <f>537.6+53.6</f>
        <v>591.2</v>
      </c>
      <c r="J93" s="63"/>
    </row>
    <row r="94" spans="1:10" ht="45">
      <c r="A94" s="11" t="s">
        <v>100</v>
      </c>
      <c r="B94" s="10" t="s">
        <v>89</v>
      </c>
      <c r="C94" s="18" t="s">
        <v>40</v>
      </c>
      <c r="D94" s="20" t="s">
        <v>91</v>
      </c>
      <c r="E94" s="19">
        <v>42004</v>
      </c>
      <c r="F94" s="63">
        <f t="shared" si="0"/>
        <v>33363.100000000006</v>
      </c>
      <c r="G94" s="63">
        <f>31086.9-100-676.1</f>
        <v>30310.800000000003</v>
      </c>
      <c r="H94" s="63"/>
      <c r="I94" s="63">
        <f>3269.9-217.6</f>
        <v>3052.3</v>
      </c>
      <c r="J94" s="63"/>
    </row>
    <row r="95" spans="1:10" ht="45">
      <c r="A95" s="11" t="s">
        <v>101</v>
      </c>
      <c r="B95" s="81" t="s">
        <v>224</v>
      </c>
      <c r="C95" s="18" t="s">
        <v>90</v>
      </c>
      <c r="D95" s="20" t="s">
        <v>91</v>
      </c>
      <c r="E95" s="19">
        <v>42004</v>
      </c>
      <c r="F95" s="63">
        <f t="shared" si="0"/>
        <v>3345.8</v>
      </c>
      <c r="G95" s="63">
        <f>2282.8+100</f>
        <v>2382.8</v>
      </c>
      <c r="H95" s="63"/>
      <c r="I95" s="63">
        <f>749.5+213.5</f>
        <v>963</v>
      </c>
      <c r="J95" s="63"/>
    </row>
    <row r="96" spans="1:10" ht="60">
      <c r="A96" s="26" t="s">
        <v>232</v>
      </c>
      <c r="B96" s="47" t="s">
        <v>233</v>
      </c>
      <c r="C96" s="27" t="s">
        <v>40</v>
      </c>
      <c r="D96" s="20" t="s">
        <v>91</v>
      </c>
      <c r="E96" s="19">
        <v>42004</v>
      </c>
      <c r="F96" s="63">
        <f t="shared" si="0"/>
        <v>290.9</v>
      </c>
      <c r="G96" s="63"/>
      <c r="H96" s="63"/>
      <c r="I96" s="63">
        <v>290.9</v>
      </c>
      <c r="J96" s="63"/>
    </row>
    <row r="97" spans="1:10" ht="45">
      <c r="A97" s="11" t="s">
        <v>46</v>
      </c>
      <c r="B97" s="77" t="s">
        <v>211</v>
      </c>
      <c r="C97" s="18" t="s">
        <v>60</v>
      </c>
      <c r="D97" s="20" t="s">
        <v>91</v>
      </c>
      <c r="E97" s="19">
        <v>42004</v>
      </c>
      <c r="F97" s="63">
        <f t="shared" si="0"/>
        <v>61</v>
      </c>
      <c r="G97" s="63"/>
      <c r="H97" s="63"/>
      <c r="I97" s="63">
        <v>61</v>
      </c>
      <c r="J97" s="63"/>
    </row>
    <row r="98" spans="1:10" ht="45.75" customHeight="1" hidden="1">
      <c r="A98" s="69" t="s">
        <v>47</v>
      </c>
      <c r="B98" s="71" t="s">
        <v>48</v>
      </c>
      <c r="C98" s="70" t="s">
        <v>90</v>
      </c>
      <c r="D98" s="74" t="s">
        <v>91</v>
      </c>
      <c r="E98" s="72">
        <v>42004</v>
      </c>
      <c r="F98" s="73">
        <f t="shared" si="0"/>
        <v>0</v>
      </c>
      <c r="G98" s="73"/>
      <c r="H98" s="73"/>
      <c r="I98" s="73"/>
      <c r="J98" s="73"/>
    </row>
    <row r="99" spans="1:10" ht="45">
      <c r="A99" s="26" t="s">
        <v>47</v>
      </c>
      <c r="B99" s="77" t="s">
        <v>212</v>
      </c>
      <c r="C99" s="18" t="s">
        <v>60</v>
      </c>
      <c r="D99" s="20" t="s">
        <v>80</v>
      </c>
      <c r="E99" s="19">
        <v>42004</v>
      </c>
      <c r="F99" s="63">
        <f t="shared" si="0"/>
        <v>261.6</v>
      </c>
      <c r="G99" s="63"/>
      <c r="H99" s="63"/>
      <c r="I99" s="63">
        <f>I100+I101</f>
        <v>261.6</v>
      </c>
      <c r="J99" s="63"/>
    </row>
    <row r="100" spans="1:10" ht="45">
      <c r="A100" s="24" t="s">
        <v>229</v>
      </c>
      <c r="B100" s="82" t="s">
        <v>228</v>
      </c>
      <c r="C100" s="27" t="s">
        <v>60</v>
      </c>
      <c r="D100" s="20" t="s">
        <v>80</v>
      </c>
      <c r="E100" s="19">
        <v>42004</v>
      </c>
      <c r="F100" s="64">
        <f t="shared" si="0"/>
        <v>222.3</v>
      </c>
      <c r="G100" s="64"/>
      <c r="H100" s="64"/>
      <c r="I100" s="64">
        <v>222.3</v>
      </c>
      <c r="J100" s="63"/>
    </row>
    <row r="101" spans="1:10" ht="45">
      <c r="A101" s="24" t="s">
        <v>230</v>
      </c>
      <c r="B101" s="82" t="s">
        <v>227</v>
      </c>
      <c r="C101" s="27" t="s">
        <v>60</v>
      </c>
      <c r="D101" s="20" t="s">
        <v>80</v>
      </c>
      <c r="E101" s="34">
        <v>41912</v>
      </c>
      <c r="F101" s="64">
        <f t="shared" si="0"/>
        <v>39.3</v>
      </c>
      <c r="G101" s="64"/>
      <c r="H101" s="64"/>
      <c r="I101" s="64">
        <v>39.3</v>
      </c>
      <c r="J101" s="63"/>
    </row>
    <row r="102" spans="1:10" ht="61.5" customHeight="1">
      <c r="A102" s="96">
        <v>2</v>
      </c>
      <c r="B102" s="98" t="s">
        <v>49</v>
      </c>
      <c r="C102" s="27" t="s">
        <v>61</v>
      </c>
      <c r="D102" s="89" t="s">
        <v>86</v>
      </c>
      <c r="E102" s="87" t="s">
        <v>4</v>
      </c>
      <c r="F102" s="64">
        <f t="shared" si="0"/>
        <v>48256.799999999996</v>
      </c>
      <c r="G102" s="64">
        <f aca="true" t="shared" si="1" ref="G102:J103">G104+G112</f>
        <v>42472.2</v>
      </c>
      <c r="H102" s="64">
        <f t="shared" si="1"/>
        <v>0</v>
      </c>
      <c r="I102" s="64">
        <f>I104+I112+I114</f>
        <v>1756.1</v>
      </c>
      <c r="J102" s="64">
        <f t="shared" si="1"/>
        <v>4028.5</v>
      </c>
    </row>
    <row r="103" spans="1:10" ht="63.75" customHeight="1">
      <c r="A103" s="97"/>
      <c r="B103" s="99"/>
      <c r="C103" s="27" t="s">
        <v>105</v>
      </c>
      <c r="D103" s="91"/>
      <c r="E103" s="88"/>
      <c r="F103" s="63">
        <f t="shared" si="0"/>
        <v>37773.3</v>
      </c>
      <c r="G103" s="63">
        <f t="shared" si="1"/>
        <v>35927.5</v>
      </c>
      <c r="H103" s="63">
        <f t="shared" si="1"/>
        <v>0</v>
      </c>
      <c r="I103" s="63">
        <f>I105+I113+I115</f>
        <v>445.80000000000007</v>
      </c>
      <c r="J103" s="63">
        <f t="shared" si="1"/>
        <v>1400</v>
      </c>
    </row>
    <row r="104" spans="1:10" ht="93" customHeight="1">
      <c r="A104" s="96" t="s">
        <v>50</v>
      </c>
      <c r="B104" s="89" t="s">
        <v>213</v>
      </c>
      <c r="C104" s="33" t="s">
        <v>104</v>
      </c>
      <c r="D104" s="89" t="s">
        <v>81</v>
      </c>
      <c r="E104" s="92">
        <v>42004</v>
      </c>
      <c r="F104" s="64">
        <f t="shared" si="0"/>
        <v>48090.5</v>
      </c>
      <c r="G104" s="64">
        <f>G108+G110</f>
        <v>42472.2</v>
      </c>
      <c r="H104" s="64">
        <f>SUM(H106:H110)</f>
        <v>0</v>
      </c>
      <c r="I104" s="64">
        <f>I106+I108+I110</f>
        <v>1589.8</v>
      </c>
      <c r="J104" s="64">
        <f>J106+J108+J110</f>
        <v>4028.5</v>
      </c>
    </row>
    <row r="105" spans="1:10" ht="86.25" customHeight="1">
      <c r="A105" s="97"/>
      <c r="B105" s="91"/>
      <c r="C105" s="27" t="s">
        <v>105</v>
      </c>
      <c r="D105" s="91"/>
      <c r="E105" s="94"/>
      <c r="F105" s="63">
        <f t="shared" si="0"/>
        <v>37577.4</v>
      </c>
      <c r="G105" s="63">
        <f>G107+G109+G111</f>
        <v>35927.5</v>
      </c>
      <c r="H105" s="63">
        <f>H107+H109+H111</f>
        <v>0</v>
      </c>
      <c r="I105" s="63">
        <f>I107+I109+I111</f>
        <v>335.30000000000007</v>
      </c>
      <c r="J105" s="63">
        <f>J107+J109+J111</f>
        <v>1314.6</v>
      </c>
    </row>
    <row r="106" spans="1:10" ht="18.75" customHeight="1">
      <c r="A106" s="96" t="s">
        <v>51</v>
      </c>
      <c r="B106" s="89" t="s">
        <v>98</v>
      </c>
      <c r="C106" s="27" t="s">
        <v>104</v>
      </c>
      <c r="D106" s="89" t="s">
        <v>81</v>
      </c>
      <c r="E106" s="92">
        <v>42004</v>
      </c>
      <c r="F106" s="63">
        <f t="shared" si="0"/>
        <v>956.9</v>
      </c>
      <c r="G106" s="63"/>
      <c r="H106" s="63"/>
      <c r="I106" s="63">
        <v>953.4</v>
      </c>
      <c r="J106" s="63">
        <v>3.5</v>
      </c>
    </row>
    <row r="107" spans="1:10" ht="18" customHeight="1">
      <c r="A107" s="97"/>
      <c r="B107" s="91"/>
      <c r="C107" s="27" t="s">
        <v>105</v>
      </c>
      <c r="D107" s="91"/>
      <c r="E107" s="94"/>
      <c r="F107" s="63">
        <f t="shared" si="0"/>
        <v>17</v>
      </c>
      <c r="G107" s="63"/>
      <c r="H107" s="63"/>
      <c r="I107" s="63">
        <v>3.6</v>
      </c>
      <c r="J107" s="63">
        <v>13.4</v>
      </c>
    </row>
    <row r="108" spans="1:10" s="35" customFormat="1" ht="18" customHeight="1">
      <c r="A108" s="96" t="s">
        <v>52</v>
      </c>
      <c r="B108" s="89" t="s">
        <v>89</v>
      </c>
      <c r="C108" s="33" t="s">
        <v>104</v>
      </c>
      <c r="D108" s="89" t="s">
        <v>81</v>
      </c>
      <c r="E108" s="92">
        <v>42004</v>
      </c>
      <c r="F108" s="64">
        <f t="shared" si="0"/>
        <v>42958.4</v>
      </c>
      <c r="G108" s="64">
        <f>40533.9-756.8</f>
        <v>39777.1</v>
      </c>
      <c r="H108" s="64"/>
      <c r="I108" s="64"/>
      <c r="J108" s="64">
        <f>2307.5+873.8</f>
        <v>3181.3</v>
      </c>
    </row>
    <row r="109" spans="1:10" ht="20.25" customHeight="1">
      <c r="A109" s="97"/>
      <c r="B109" s="91"/>
      <c r="C109" s="27" t="s">
        <v>105</v>
      </c>
      <c r="D109" s="91"/>
      <c r="E109" s="94"/>
      <c r="F109" s="63">
        <f t="shared" si="0"/>
        <v>35256.8</v>
      </c>
      <c r="G109" s="64">
        <f>34859.2-642.2</f>
        <v>34217</v>
      </c>
      <c r="H109" s="64"/>
      <c r="I109" s="64"/>
      <c r="J109" s="63">
        <f>750-65+354.8</f>
        <v>1039.8</v>
      </c>
    </row>
    <row r="110" spans="1:10" ht="30.75" customHeight="1">
      <c r="A110" s="96" t="s">
        <v>102</v>
      </c>
      <c r="B110" s="89" t="s">
        <v>225</v>
      </c>
      <c r="C110" s="33" t="s">
        <v>104</v>
      </c>
      <c r="D110" s="89" t="s">
        <v>81</v>
      </c>
      <c r="E110" s="92">
        <v>42004</v>
      </c>
      <c r="F110" s="64">
        <f>SUM(G110:J110)</f>
        <v>4175.2</v>
      </c>
      <c r="G110" s="64">
        <v>2695.1</v>
      </c>
      <c r="H110" s="64"/>
      <c r="I110" s="64">
        <f>612.4+14+10</f>
        <v>636.4</v>
      </c>
      <c r="J110" s="64">
        <f>765.6+1.9+26.2+50</f>
        <v>843.7</v>
      </c>
    </row>
    <row r="111" spans="1:10" ht="29.25" customHeight="1">
      <c r="A111" s="97"/>
      <c r="B111" s="91"/>
      <c r="C111" s="27" t="s">
        <v>105</v>
      </c>
      <c r="D111" s="91"/>
      <c r="E111" s="94"/>
      <c r="F111" s="63">
        <f>SUM(G111:J111)</f>
        <v>2303.6</v>
      </c>
      <c r="G111" s="63">
        <v>1710.5</v>
      </c>
      <c r="H111" s="63"/>
      <c r="I111" s="63">
        <f>292.1+27.8+11.8</f>
        <v>331.70000000000005</v>
      </c>
      <c r="J111" s="63">
        <f>216.2+45.2</f>
        <v>261.4</v>
      </c>
    </row>
    <row r="112" spans="1:10" ht="23.25" customHeight="1">
      <c r="A112" s="103" t="s">
        <v>53</v>
      </c>
      <c r="B112" s="89" t="s">
        <v>214</v>
      </c>
      <c r="C112" s="27" t="s">
        <v>104</v>
      </c>
      <c r="D112" s="89" t="s">
        <v>80</v>
      </c>
      <c r="E112" s="92">
        <v>42004</v>
      </c>
      <c r="F112" s="63">
        <f t="shared" si="0"/>
        <v>146.7</v>
      </c>
      <c r="G112" s="63"/>
      <c r="H112" s="63"/>
      <c r="I112" s="63">
        <v>146.7</v>
      </c>
      <c r="J112" s="63"/>
    </row>
    <row r="113" spans="1:10" ht="21.75" customHeight="1">
      <c r="A113" s="103"/>
      <c r="B113" s="91"/>
      <c r="C113" s="27" t="s">
        <v>105</v>
      </c>
      <c r="D113" s="91"/>
      <c r="E113" s="94"/>
      <c r="F113" s="63">
        <f t="shared" si="0"/>
        <v>137.3</v>
      </c>
      <c r="G113" s="63"/>
      <c r="H113" s="63"/>
      <c r="I113" s="63">
        <v>51.9</v>
      </c>
      <c r="J113" s="63">
        <f>20.4+65</f>
        <v>85.4</v>
      </c>
    </row>
    <row r="114" spans="1:10" ht="22.5" customHeight="1">
      <c r="A114" s="96" t="s">
        <v>189</v>
      </c>
      <c r="B114" s="89" t="s">
        <v>215</v>
      </c>
      <c r="C114" s="27" t="s">
        <v>104</v>
      </c>
      <c r="D114" s="89" t="s">
        <v>81</v>
      </c>
      <c r="E114" s="92">
        <v>42004</v>
      </c>
      <c r="F114" s="63">
        <f t="shared" si="0"/>
        <v>19.6</v>
      </c>
      <c r="G114" s="63"/>
      <c r="H114" s="63"/>
      <c r="I114" s="63">
        <f>29.6-10</f>
        <v>19.6</v>
      </c>
      <c r="J114" s="63"/>
    </row>
    <row r="115" spans="1:10" ht="23.25" customHeight="1">
      <c r="A115" s="97"/>
      <c r="B115" s="91"/>
      <c r="C115" s="27" t="s">
        <v>105</v>
      </c>
      <c r="D115" s="91"/>
      <c r="E115" s="94"/>
      <c r="F115" s="63">
        <f t="shared" si="0"/>
        <v>58.60000000000001</v>
      </c>
      <c r="G115" s="63"/>
      <c r="H115" s="63"/>
      <c r="I115" s="63">
        <f>70.4-11.8</f>
        <v>58.60000000000001</v>
      </c>
      <c r="J115" s="63"/>
    </row>
    <row r="116" spans="1:10" ht="30">
      <c r="A116" s="51" t="s">
        <v>55</v>
      </c>
      <c r="B116" s="17" t="s">
        <v>54</v>
      </c>
      <c r="C116" s="51" t="s">
        <v>59</v>
      </c>
      <c r="D116" s="23" t="s">
        <v>85</v>
      </c>
      <c r="E116" s="5">
        <v>42004</v>
      </c>
      <c r="F116" s="63">
        <f>SUM(G116:J116)</f>
        <v>5280.900000000001</v>
      </c>
      <c r="G116" s="63">
        <f>SUM(G117+G120)+G122</f>
        <v>0</v>
      </c>
      <c r="H116" s="63">
        <f>SUM(H117+H120)+H122+H123+H124</f>
        <v>3351.3</v>
      </c>
      <c r="I116" s="63">
        <f>SUM(I117+I120)+I122+I123+I124</f>
        <v>1926.5</v>
      </c>
      <c r="J116" s="63">
        <f>SUM(J117+J120)+J122</f>
        <v>3.1</v>
      </c>
    </row>
    <row r="117" spans="1:10" ht="105" customHeight="1">
      <c r="A117" s="51" t="s">
        <v>56</v>
      </c>
      <c r="B117" s="77" t="s">
        <v>216</v>
      </c>
      <c r="C117" s="51" t="s">
        <v>59</v>
      </c>
      <c r="D117" s="10" t="s">
        <v>82</v>
      </c>
      <c r="E117" s="5">
        <v>42004</v>
      </c>
      <c r="F117" s="63" t="s">
        <v>103</v>
      </c>
      <c r="G117" s="67"/>
      <c r="H117" s="67"/>
      <c r="I117" s="67"/>
      <c r="J117" s="67"/>
    </row>
    <row r="118" spans="1:10" ht="75" customHeight="1">
      <c r="A118" s="11" t="s">
        <v>92</v>
      </c>
      <c r="B118" s="17" t="s">
        <v>88</v>
      </c>
      <c r="C118" s="24" t="s">
        <v>59</v>
      </c>
      <c r="D118" s="17" t="s">
        <v>93</v>
      </c>
      <c r="E118" s="25">
        <v>42004</v>
      </c>
      <c r="F118" s="63" t="s">
        <v>103</v>
      </c>
      <c r="G118" s="67"/>
      <c r="H118" s="67"/>
      <c r="I118" s="67"/>
      <c r="J118" s="67"/>
    </row>
    <row r="119" spans="1:10" ht="90" customHeight="1">
      <c r="A119" s="11" t="s">
        <v>94</v>
      </c>
      <c r="B119" s="17" t="s">
        <v>95</v>
      </c>
      <c r="C119" s="6" t="s">
        <v>59</v>
      </c>
      <c r="D119" s="17" t="s">
        <v>96</v>
      </c>
      <c r="E119" s="5">
        <v>42004</v>
      </c>
      <c r="F119" s="63" t="s">
        <v>103</v>
      </c>
      <c r="G119" s="67"/>
      <c r="H119" s="67"/>
      <c r="I119" s="67"/>
      <c r="J119" s="67"/>
    </row>
    <row r="120" spans="1:10" ht="121.5" customHeight="1">
      <c r="A120" s="11" t="s">
        <v>57</v>
      </c>
      <c r="B120" s="77" t="s">
        <v>217</v>
      </c>
      <c r="C120" s="6" t="s">
        <v>61</v>
      </c>
      <c r="D120" s="17" t="s">
        <v>83</v>
      </c>
      <c r="E120" s="5">
        <v>42004</v>
      </c>
      <c r="F120" s="63">
        <f t="shared" si="0"/>
        <v>584.1</v>
      </c>
      <c r="G120" s="63">
        <f>SUM(G121)</f>
        <v>0</v>
      </c>
      <c r="H120" s="63">
        <f>SUM(H121)</f>
        <v>0</v>
      </c>
      <c r="I120" s="63">
        <f>SUM(I121)</f>
        <v>581</v>
      </c>
      <c r="J120" s="63">
        <f>SUM(J121)</f>
        <v>3.1</v>
      </c>
    </row>
    <row r="121" spans="1:10" ht="120">
      <c r="A121" s="11" t="s">
        <v>58</v>
      </c>
      <c r="B121" s="17" t="s">
        <v>97</v>
      </c>
      <c r="C121" s="6" t="s">
        <v>61</v>
      </c>
      <c r="D121" s="17" t="s">
        <v>83</v>
      </c>
      <c r="E121" s="5">
        <v>42004</v>
      </c>
      <c r="F121" s="63">
        <f t="shared" si="0"/>
        <v>584.1</v>
      </c>
      <c r="G121" s="63"/>
      <c r="H121" s="63"/>
      <c r="I121" s="63">
        <f>400+150+31</f>
        <v>581</v>
      </c>
      <c r="J121" s="63">
        <v>3.1</v>
      </c>
    </row>
    <row r="122" spans="1:10" ht="225">
      <c r="A122" s="26" t="s">
        <v>218</v>
      </c>
      <c r="B122" s="81" t="s">
        <v>226</v>
      </c>
      <c r="C122" s="27" t="s">
        <v>59</v>
      </c>
      <c r="D122" s="17" t="s">
        <v>65</v>
      </c>
      <c r="E122" s="19">
        <v>42004</v>
      </c>
      <c r="F122" s="63">
        <f t="shared" si="0"/>
        <v>211.8</v>
      </c>
      <c r="G122" s="63"/>
      <c r="H122" s="63">
        <v>211.8</v>
      </c>
      <c r="I122" s="63"/>
      <c r="J122" s="63"/>
    </row>
    <row r="123" spans="1:10" ht="75">
      <c r="A123" s="26" t="s">
        <v>235</v>
      </c>
      <c r="B123" s="86" t="s">
        <v>237</v>
      </c>
      <c r="C123" s="27" t="s">
        <v>234</v>
      </c>
      <c r="D123" s="17" t="s">
        <v>241</v>
      </c>
      <c r="E123" s="19">
        <v>42004</v>
      </c>
      <c r="F123" s="63">
        <f t="shared" si="0"/>
        <v>1885</v>
      </c>
      <c r="G123" s="63"/>
      <c r="H123" s="63">
        <v>539.5</v>
      </c>
      <c r="I123" s="63">
        <v>1345.5</v>
      </c>
      <c r="J123" s="63"/>
    </row>
    <row r="124" spans="1:10" ht="75">
      <c r="A124" s="26" t="s">
        <v>236</v>
      </c>
      <c r="B124" s="86" t="s">
        <v>238</v>
      </c>
      <c r="C124" s="27" t="s">
        <v>234</v>
      </c>
      <c r="D124" s="17" t="s">
        <v>241</v>
      </c>
      <c r="E124" s="19">
        <v>42004</v>
      </c>
      <c r="F124" s="63">
        <f t="shared" si="0"/>
        <v>2600</v>
      </c>
      <c r="G124" s="63"/>
      <c r="H124" s="63">
        <v>2600</v>
      </c>
      <c r="I124" s="63"/>
      <c r="J124" s="63"/>
    </row>
    <row r="125" spans="1:10" s="35" customFormat="1" ht="30">
      <c r="A125" s="56"/>
      <c r="B125" s="56" t="s">
        <v>84</v>
      </c>
      <c r="C125" s="54"/>
      <c r="D125" s="54"/>
      <c r="E125" s="49" t="s">
        <v>4</v>
      </c>
      <c r="F125" s="64">
        <f t="shared" si="0"/>
        <v>993571.1</v>
      </c>
      <c r="G125" s="64">
        <f>G11+G102+G103+G116</f>
        <v>698337.2</v>
      </c>
      <c r="H125" s="64">
        <f>H11+H102+H103+H116</f>
        <v>264007.8</v>
      </c>
      <c r="I125" s="64">
        <f>I11+I102+I116+I103</f>
        <v>25774.499999999996</v>
      </c>
      <c r="J125" s="64">
        <f>J11+J102+J103+J116</f>
        <v>5451.6</v>
      </c>
    </row>
    <row r="127" spans="2:7" ht="15.75">
      <c r="B127" s="43" t="s">
        <v>239</v>
      </c>
      <c r="C127" s="43"/>
      <c r="D127" s="43"/>
      <c r="E127" s="43"/>
      <c r="F127" s="43"/>
      <c r="G127" s="43" t="s">
        <v>240</v>
      </c>
    </row>
  </sheetData>
  <sheetProtection/>
  <mergeCells count="62">
    <mergeCell ref="D114:D115"/>
    <mergeCell ref="E114:E115"/>
    <mergeCell ref="A114:A115"/>
    <mergeCell ref="B114:B115"/>
    <mergeCell ref="A104:A105"/>
    <mergeCell ref="B104:B105"/>
    <mergeCell ref="A106:A107"/>
    <mergeCell ref="B106:B107"/>
    <mergeCell ref="A108:A109"/>
    <mergeCell ref="E108:E109"/>
    <mergeCell ref="A87:A89"/>
    <mergeCell ref="A80:A82"/>
    <mergeCell ref="D80:D82"/>
    <mergeCell ref="A84:A85"/>
    <mergeCell ref="D87:D89"/>
    <mergeCell ref="E87:E8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112:A113"/>
    <mergeCell ref="B112:B113"/>
    <mergeCell ref="A110:A111"/>
    <mergeCell ref="B110:B111"/>
    <mergeCell ref="D110:D111"/>
    <mergeCell ref="B108:B109"/>
    <mergeCell ref="D102:D103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E106:E107"/>
    <mergeCell ref="D108:D109"/>
    <mergeCell ref="D106:D107"/>
    <mergeCell ref="A73:A74"/>
    <mergeCell ref="B73:B74"/>
    <mergeCell ref="D73:D74"/>
    <mergeCell ref="E73:E74"/>
    <mergeCell ref="A102:A103"/>
    <mergeCell ref="A75:A77"/>
    <mergeCell ref="B102:B103"/>
    <mergeCell ref="E102:E103"/>
    <mergeCell ref="B80:B82"/>
    <mergeCell ref="E80:E82"/>
    <mergeCell ref="B84:B85"/>
    <mergeCell ref="D84:D85"/>
    <mergeCell ref="E112:E113"/>
    <mergeCell ref="D112:D113"/>
    <mergeCell ref="E110:E111"/>
    <mergeCell ref="D104:D105"/>
    <mergeCell ref="E104:E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2014-09-10T12:42:55Z</cp:lastPrinted>
  <dcterms:created xsi:type="dcterms:W3CDTF">2013-10-08T10:40:44Z</dcterms:created>
  <dcterms:modified xsi:type="dcterms:W3CDTF">2014-10-01T07:36:05Z</dcterms:modified>
  <cp:category/>
  <cp:version/>
  <cp:contentType/>
  <cp:contentStatus/>
</cp:coreProperties>
</file>