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65521" windowWidth="11805" windowHeight="6525" tabRatio="833" firstSheet="2" activeTab="2"/>
  </bookViews>
  <sheets>
    <sheet name="Справ.новая " sheetId="1" state="hidden" r:id="rId1"/>
    <sheet name="Справ.новая" sheetId="2" state="hidden" r:id="rId2"/>
    <sheet name="Программные мероприятия в ФУ" sheetId="3" r:id="rId3"/>
    <sheet name="На планерку" sheetId="4" state="hidden" r:id="rId4"/>
    <sheet name="СВОД сверка" sheetId="5" state="hidden" r:id="rId5"/>
    <sheet name="ГБ №1" sheetId="6" state="hidden" r:id="rId6"/>
    <sheet name="БСМП" sheetId="7" state="hidden" r:id="rId7"/>
    <sheet name="ДГБ" sheetId="8" state="hidden" r:id="rId8"/>
    <sheet name="ГП 1" sheetId="9" state="hidden" r:id="rId9"/>
    <sheet name="ГП 3" sheetId="10" state="hidden" r:id="rId10"/>
    <sheet name="Стом" sheetId="11" state="hidden" r:id="rId11"/>
    <sheet name="Роддом" sheetId="12" state="hidden" r:id="rId12"/>
    <sheet name="УЗО" sheetId="13" state="hidden" r:id="rId13"/>
    <sheet name="Расш.зарпл.в ФУ" sheetId="14" state="hidden" r:id="rId14"/>
    <sheet name="Программные мероприятия в Ф (2)" sheetId="15" state="hidden" r:id="rId15"/>
  </sheets>
  <externalReferences>
    <externalReference r:id="rId18"/>
    <externalReference r:id="rId19"/>
  </externalReferences>
  <definedNames>
    <definedName name="_xlnm.Print_Titles" localSheetId="3">'На планерку'!$6:$9</definedName>
    <definedName name="_xlnm.Print_Titles" localSheetId="14">'Программные мероприятия в Ф (2)'!$6:$9</definedName>
    <definedName name="_xlnm.Print_Titles" localSheetId="2">'Программные мероприятия в ФУ'!$6:$9</definedName>
    <definedName name="_xlnm.Print_Titles" localSheetId="4">'СВОД сверка'!$6:$9</definedName>
    <definedName name="_xlnm.Print_Area" localSheetId="2">'Программные мероприятия в ФУ'!$A$1:$M$81</definedName>
    <definedName name="_xlnm.Print_Area" localSheetId="13">'Расш.зарпл.в ФУ'!$A$1:$E$21</definedName>
    <definedName name="_xlnm.Print_Area" localSheetId="1">'Справ.новая'!$A$1:$AB$713</definedName>
    <definedName name="_xlnm.Print_Area" localSheetId="0">'Справ.новая '!$A$1:$AB$713</definedName>
    <definedName name="_xlnm.Print_Area" localSheetId="12">'УЗО'!$A$1:$R$77</definedName>
  </definedNames>
  <calcPr fullCalcOnLoad="1"/>
</workbook>
</file>

<file path=xl/comments1.xml><?xml version="1.0" encoding="utf-8"?>
<comments xmlns="http://schemas.openxmlformats.org/spreadsheetml/2006/main">
  <authors>
    <author>Солодова</author>
  </authors>
  <commentList>
    <comment ref="A404" authorId="0">
      <text>
        <r>
          <rPr>
            <b/>
            <sz val="8"/>
            <rFont val="Tahoma"/>
            <family val="2"/>
          </rPr>
          <t>Солодова:</t>
        </r>
        <r>
          <rPr>
            <sz val="8"/>
            <rFont val="Tahoma"/>
            <family val="2"/>
          </rPr>
          <t xml:space="preserve">
310+ПСД</t>
        </r>
      </text>
    </comment>
    <comment ref="A94" authorId="0">
      <text>
        <r>
          <rPr>
            <b/>
            <sz val="8"/>
            <rFont val="Tahoma"/>
            <family val="2"/>
          </rPr>
          <t>Солодова:</t>
        </r>
        <r>
          <rPr>
            <sz val="8"/>
            <rFont val="Tahoma"/>
            <family val="2"/>
          </rPr>
          <t xml:space="preserve">
только 35 ф.
</t>
        </r>
      </text>
    </comment>
  </commentList>
</comments>
</file>

<file path=xl/comments2.xml><?xml version="1.0" encoding="utf-8"?>
<comments xmlns="http://schemas.openxmlformats.org/spreadsheetml/2006/main">
  <authors>
    <author>Солодова</author>
  </authors>
  <commentList>
    <comment ref="A404" authorId="0">
      <text>
        <r>
          <rPr>
            <b/>
            <sz val="8"/>
            <rFont val="Tahoma"/>
            <family val="2"/>
          </rPr>
          <t>Солодова:</t>
        </r>
        <r>
          <rPr>
            <sz val="8"/>
            <rFont val="Tahoma"/>
            <family val="2"/>
          </rPr>
          <t xml:space="preserve">
310+ПСД</t>
        </r>
      </text>
    </comment>
  </commentList>
</comments>
</file>

<file path=xl/sharedStrings.xml><?xml version="1.0" encoding="utf-8"?>
<sst xmlns="http://schemas.openxmlformats.org/spreadsheetml/2006/main" count="15307" uniqueCount="1228">
  <si>
    <t>Единовременное денежное поощрение при награждении орденом "Родительская слава"</t>
  </si>
  <si>
    <t>Осуществление переданных полномочий Российской Федерации в области охраны здоровья граждан</t>
  </si>
  <si>
    <t>Обеспечение инвалидов техническими средствами реабилитации, включая изготовление и ремонт протезно-ортопедических изделий</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</si>
  <si>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</si>
  <si>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02913</t>
  </si>
  <si>
    <t>02914</t>
  </si>
  <si>
    <t>02920</t>
  </si>
  <si>
    <t>02921</t>
  </si>
  <si>
    <t>02922</t>
  </si>
  <si>
    <t>02923</t>
  </si>
  <si>
    <t>02924</t>
  </si>
  <si>
    <t>03002</t>
  </si>
  <si>
    <t>03004</t>
  </si>
  <si>
    <t>03501</t>
  </si>
  <si>
    <t>03502</t>
  </si>
  <si>
    <t>03801</t>
  </si>
  <si>
    <t>03802</t>
  </si>
  <si>
    <t>03803</t>
  </si>
  <si>
    <t>04201</t>
  </si>
  <si>
    <t>04401</t>
  </si>
  <si>
    <t>04402</t>
  </si>
  <si>
    <t>04403</t>
  </si>
  <si>
    <t>07215</t>
  </si>
  <si>
    <t>07410</t>
  </si>
  <si>
    <t>07411</t>
  </si>
  <si>
    <t>07412</t>
  </si>
  <si>
    <t>07413</t>
  </si>
  <si>
    <t>07414</t>
  </si>
  <si>
    <t>07415</t>
  </si>
  <si>
    <t>07416</t>
  </si>
  <si>
    <t>07420</t>
  </si>
  <si>
    <t>07501</t>
  </si>
  <si>
    <t>07502</t>
  </si>
  <si>
    <t>07503</t>
  </si>
  <si>
    <t>08203</t>
  </si>
  <si>
    <t>08301</t>
  </si>
  <si>
    <t>08302</t>
  </si>
  <si>
    <t>09902</t>
  </si>
  <si>
    <t>10101</t>
  </si>
  <si>
    <t>10120</t>
  </si>
  <si>
    <t>10801</t>
  </si>
  <si>
    <t>10901</t>
  </si>
  <si>
    <t>10902</t>
  </si>
  <si>
    <t>10903</t>
  </si>
  <si>
    <t>10904</t>
  </si>
  <si>
    <t>10905</t>
  </si>
  <si>
    <t>10906</t>
  </si>
  <si>
    <t>10907</t>
  </si>
  <si>
    <t>10908</t>
  </si>
  <si>
    <t>10909</t>
  </si>
  <si>
    <t>10910</t>
  </si>
  <si>
    <t>10911</t>
  </si>
  <si>
    <t>10912</t>
  </si>
  <si>
    <t>10913</t>
  </si>
  <si>
    <t>11410</t>
  </si>
  <si>
    <t>11411</t>
  </si>
  <si>
    <t>11412</t>
  </si>
  <si>
    <t>11413</t>
  </si>
  <si>
    <t>11414</t>
  </si>
  <si>
    <t>11420</t>
  </si>
  <si>
    <t>11510</t>
  </si>
  <si>
    <t>11511</t>
  </si>
  <si>
    <t>11512</t>
  </si>
  <si>
    <t>11513</t>
  </si>
  <si>
    <t>11514</t>
  </si>
  <si>
    <t>11515</t>
  </si>
  <si>
    <t>11516</t>
  </si>
  <si>
    <t>11520</t>
  </si>
  <si>
    <t>11903</t>
  </si>
  <si>
    <t>12201</t>
  </si>
  <si>
    <t>12202</t>
  </si>
  <si>
    <t>12203</t>
  </si>
  <si>
    <t>12204</t>
  </si>
  <si>
    <t>12205</t>
  </si>
  <si>
    <t>12206</t>
  </si>
  <si>
    <t>12207</t>
  </si>
  <si>
    <t>12208</t>
  </si>
  <si>
    <t>12300</t>
  </si>
  <si>
    <t>12400</t>
  </si>
  <si>
    <t>в сфере культуры и кинематографии</t>
  </si>
  <si>
    <t>в сфере здравоохранения</t>
  </si>
  <si>
    <t>в сфере социальной политики</t>
  </si>
  <si>
    <t>в сфере физической культуры и спорта</t>
  </si>
  <si>
    <t>Расходы на заработную плату работникам учреждений, осуществляемые за счет средств бюджетов бюджетной системы Российской Федерации</t>
  </si>
  <si>
    <t>в других сферах</t>
  </si>
  <si>
    <t>Просроченная кредиторская задолженность по расходам на предоставление гражданам субсидий на оплату жилого помещения и коммунальных услуг</t>
  </si>
  <si>
    <t>11710</t>
  </si>
  <si>
    <t>по оплате договоров на приобретение, строительство, реконструкцию, техническое перевооружение, расширение и модернизацию объектов, относящихся к основным средствам</t>
  </si>
  <si>
    <t>Просроченная кредиторская задолженность по расходам на реализацию мер социальной поддержки отдельных категорий граждан</t>
  </si>
  <si>
    <t>по оплате договоров на приобретение сырья и материалов в целях оказания государственных (муниципальных) услуг</t>
  </si>
  <si>
    <t>Реализация дополнительных мероприятий, направленных на снижение напряженности на рынке труда субъектов Российской Федерации</t>
  </si>
  <si>
    <t>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</si>
  <si>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00300</t>
  </si>
  <si>
    <t>00301</t>
  </si>
  <si>
    <t>00302</t>
  </si>
  <si>
    <t>Государственная поддержка сельского хозяйства</t>
  </si>
  <si>
    <t>Обеспечение мер социальной поддержки реабилитированных лиц и лиц, признанных пострадавшими от политических репрессий, всего</t>
  </si>
  <si>
    <t>по видам льгот в натуральной форме</t>
  </si>
  <si>
    <t>Обеспечение мер социальной поддержки тружеников тыла, всего</t>
  </si>
  <si>
    <t>оплата лекарств</t>
  </si>
  <si>
    <t>проезд на городском и пригородном транспорте</t>
  </si>
  <si>
    <t>зубопротезирование</t>
  </si>
  <si>
    <t>прочие</t>
  </si>
  <si>
    <t>расходы на оплату ЖКУ</t>
  </si>
  <si>
    <t>услуги связи</t>
  </si>
  <si>
    <t>оплата установки телефона</t>
  </si>
  <si>
    <t>Оплата жилищно-коммунальных услуг отдельным категориям граждан, всего</t>
  </si>
  <si>
    <t>Расходы по содержанию органов местного самоуправления, всего</t>
  </si>
  <si>
    <t>Расходы по содержанию органов государственной власти субъекта Российской Федерации, всего</t>
  </si>
  <si>
    <t>Расходы на содержание детских домов, всего</t>
  </si>
  <si>
    <t>программная часть (федеральные целевые программы)</t>
  </si>
  <si>
    <t>Федеральная адресная инвестиционная программа (ФАИП)</t>
  </si>
  <si>
    <t>ОСТАТКИ СРЕДСТВ БЮДЖЕТОВ НА ОТЧЕТНУЮ ДАТУ:</t>
  </si>
  <si>
    <t>11500</t>
  </si>
  <si>
    <t>по начислениям на выплаты по  оплате труда</t>
  </si>
  <si>
    <t>Дистанционное образование детей-инвалидов</t>
  </si>
  <si>
    <t>Проведение противоаварийных мероприятий в зданиях государственных и муниципальных общеобразовательных учреждений</t>
  </si>
  <si>
    <t>Мероприятия в сфере культуры и кинематографии</t>
  </si>
  <si>
    <t>Комплектование книжных фондов библиотек 
муниципальных образований и государственных библиотек городов Москвы и Санкт-Петербурга</t>
  </si>
  <si>
    <t>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</si>
  <si>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Мероприятия, направленные на обследование населения 
с целью выявления туберкулеза, лечения больных туберкулезом, профилактические мероприятия</t>
  </si>
  <si>
    <t>Закупки оборудования и расходных материалов для неонатального и аудиологического скрининга</t>
  </si>
  <si>
    <t>Мероприятия, направленные на совершенствование медицинской помощи больным с онкологическими заболеваниями</t>
  </si>
  <si>
    <t>Мероприятия, направленные на формирование
здорового образа жизни у населения Российской Федерации, включая сокращение потребления алкоголя и табака</t>
  </si>
  <si>
    <t>Мероприятия по пренатальной (дородовой) диагностике</t>
  </si>
  <si>
    <t>Приобретение оборудования для быстровозводимых физкультурно-оздоровительных комплексов</t>
  </si>
  <si>
    <t>Единовременные денежные компенсации реабилитированным лицам</t>
  </si>
  <si>
    <t>Содержание ребенка в семье опекуна и приемной семье, а также вознаграждение, причитающееся приемному родителю</t>
  </si>
  <si>
    <t>Премирование победителей Всероссийского конкурса на звание "Самое благоустроенное городское (сельское) поселение России"</t>
  </si>
  <si>
    <t>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</si>
  <si>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02510</t>
  </si>
  <si>
    <t>02511</t>
  </si>
  <si>
    <t>02512</t>
  </si>
  <si>
    <t>02513</t>
  </si>
  <si>
    <t>02520</t>
  </si>
  <si>
    <t>03003</t>
  </si>
  <si>
    <t>02801</t>
  </si>
  <si>
    <t>02910</t>
  </si>
  <si>
    <t>02911</t>
  </si>
  <si>
    <t>02912</t>
  </si>
  <si>
    <t>Подготовка управленческих кадров для организаций народного хозяйства Российской Федерации</t>
  </si>
  <si>
    <t>13600</t>
  </si>
  <si>
    <t>13601</t>
  </si>
  <si>
    <t>13602</t>
  </si>
  <si>
    <t>Просроченная кредиторская задолженность по расходам на обеспечение мер социальной поддержки реабилитированных лиц и лиц, признанных пострадавшими от политических репрессий, всего</t>
  </si>
  <si>
    <t>Просроченная кредиторская задолженность по расходам на обеспечение мер социальной поддержки ветеранов труда, всего</t>
  </si>
  <si>
    <t>Просроченная кредиторская задолженность по расходам на обеспечение мер социальной поддержки тружеников тыла, всего</t>
  </si>
  <si>
    <t xml:space="preserve">Просроченная кредиторская задолженность по расходам на выплату ежемесячного пособия на ребенка </t>
  </si>
  <si>
    <t>213</t>
  </si>
  <si>
    <t>Просроченная кредиторская задолженность по расходам на выполнение обязательств, вытекающих из законов (возникшая по состоянию на 01.01.2005 года):</t>
  </si>
  <si>
    <t>"О ветеранах"</t>
  </si>
  <si>
    <t xml:space="preserve">"О государственных пособиях гражданам, имеющим детей" </t>
  </si>
  <si>
    <t>"О реабилитации жертв политических репрессий"</t>
  </si>
  <si>
    <t>Приобретение специализированной лесопожарной техники и оборудования</t>
  </si>
  <si>
    <t>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t>
  </si>
  <si>
    <t>по реализации ФЗ "О ветеранах"</t>
  </si>
  <si>
    <t>по реализации ФЗ "О социальной защите инвалидов в Российской Федерации"</t>
  </si>
  <si>
    <t>01900</t>
  </si>
  <si>
    <t>03001</t>
  </si>
  <si>
    <t>01801</t>
  </si>
  <si>
    <t>01802</t>
  </si>
  <si>
    <t>01803</t>
  </si>
  <si>
    <t>02001</t>
  </si>
  <si>
    <t>02002</t>
  </si>
  <si>
    <t>03700</t>
  </si>
  <si>
    <t>03701</t>
  </si>
  <si>
    <t>06000</t>
  </si>
  <si>
    <t>07210</t>
  </si>
  <si>
    <t>07211</t>
  </si>
  <si>
    <t>07212</t>
  </si>
  <si>
    <t>07213</t>
  </si>
  <si>
    <t>07214</t>
  </si>
  <si>
    <t>07220</t>
  </si>
  <si>
    <t>07310</t>
  </si>
  <si>
    <t>07311</t>
  </si>
  <si>
    <t>07312</t>
  </si>
  <si>
    <t>07313</t>
  </si>
  <si>
    <t>07314</t>
  </si>
  <si>
    <t>07320</t>
  </si>
  <si>
    <t>08201</t>
  </si>
  <si>
    <t>08202</t>
  </si>
  <si>
    <t>11310</t>
  </si>
  <si>
    <t>11311</t>
  </si>
  <si>
    <t>11312</t>
  </si>
  <si>
    <t>11313</t>
  </si>
  <si>
    <t>11314</t>
  </si>
  <si>
    <t>11315</t>
  </si>
  <si>
    <t>11320</t>
  </si>
  <si>
    <t>11700</t>
  </si>
  <si>
    <t>11701</t>
  </si>
  <si>
    <t>11702</t>
  </si>
  <si>
    <t>11703</t>
  </si>
  <si>
    <t>11900</t>
  </si>
  <si>
    <t>11901</t>
  </si>
  <si>
    <t>11902</t>
  </si>
  <si>
    <t>12000</t>
  </si>
  <si>
    <t>12100</t>
  </si>
  <si>
    <t>12101</t>
  </si>
  <si>
    <t>12102</t>
  </si>
  <si>
    <t>12200</t>
  </si>
  <si>
    <t>00750</t>
  </si>
  <si>
    <t>Компенсация разницы в тарифах,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t>
  </si>
  <si>
    <t xml:space="preserve">Осуществление полномочий Российской Федерации по государственной охране объектов культурного наследия федерального значения </t>
  </si>
  <si>
    <t>по реализации законов о социальной защите и гарантиях гражданам, подвергшимся радиационному воздействию вследствие катастрофы на Чернобыльской АЭС, аварии на ПО "Маяк" и сбросов радиоактивных отходов в реку "Теча", и ядерных испытаний на Семипалатинском полигоне</t>
  </si>
  <si>
    <t>детские дома семейного типа</t>
  </si>
  <si>
    <t>ПРОСРОЧЕННАЯ КРЕДИТОРСКАЯ  ЗАДОЛЖЕННОСТЬ, всего</t>
  </si>
  <si>
    <t>по заработной плате</t>
  </si>
  <si>
    <t>по коммунальным услугам</t>
  </si>
  <si>
    <t>Осуществление полномочий Российской Федерации в области охраны и использования охотничьих ресурсов по контролю, надзору, выдаче разрешений на добычу охотничьих ресурсов и заключению охотхозяйственных соглашений</t>
  </si>
  <si>
    <t>Охрана и использование охотничьих ресурсов</t>
  </si>
  <si>
    <t>Охрана и использование объектов животного мира (за исключением охотничьих ресурсов и водных биологических ресурсов)</t>
  </si>
  <si>
    <t>0503387</t>
  </si>
  <si>
    <t xml:space="preserve"> Наименование показателя</t>
  </si>
  <si>
    <t>Код строки</t>
  </si>
  <si>
    <t>Поощрение лучших учителей</t>
  </si>
  <si>
    <t>по видам льгот в натуральном выражении</t>
  </si>
  <si>
    <t>по денежным выплатам</t>
  </si>
  <si>
    <t>Осуществление первичного воинского учета на территориях, где отсутствуют военные комиссариаты</t>
  </si>
  <si>
    <t>01500</t>
  </si>
  <si>
    <t>Оздоровление детей</t>
  </si>
  <si>
    <t>Государственные единовременные пособия и ежемесячные денежные компенсации гражданам при возникновении поствакцинальных осложнений</t>
  </si>
  <si>
    <t>000 0000 0000000 000 000</t>
  </si>
  <si>
    <t>Осуществление отдельных полномочий в области водных отношений</t>
  </si>
  <si>
    <t>Выплата единовременного пособия при всех формах устройства детей, лишенных родительского попечения, в семью</t>
  </si>
  <si>
    <t>Код расхода по классификации расходов бюджетов</t>
  </si>
  <si>
    <t>Водохозяйственные мероприятия</t>
  </si>
  <si>
    <t>Федеральные целевые программы (без ФАИП)</t>
  </si>
  <si>
    <t>по ОКПО</t>
  </si>
  <si>
    <t>Дата</t>
  </si>
  <si>
    <t>Форма по ОКУД</t>
  </si>
  <si>
    <t>КОДЫ</t>
  </si>
  <si>
    <t xml:space="preserve">Обеспечение мер социальной поддержки ветеранов труда, всего </t>
  </si>
  <si>
    <t>выплаты патронатной семье на содержание подопечных детей</t>
  </si>
  <si>
    <t>Наименование бюджета</t>
  </si>
  <si>
    <t>Наименование органа, организующего исполнение бюджета</t>
  </si>
  <si>
    <t>по ОКЕИ</t>
  </si>
  <si>
    <t>Исполнено</t>
  </si>
  <si>
    <t>х</t>
  </si>
  <si>
    <t xml:space="preserve">Справочная таблица к отчету об исполнении консолидированного бюджета субъекта Российской Федерации </t>
  </si>
  <si>
    <t>непрограммная часть</t>
  </si>
  <si>
    <t>из них:</t>
  </si>
  <si>
    <t>бюджеты городских и сельских поселений</t>
  </si>
  <si>
    <t>бюджеты муниципальных районов</t>
  </si>
  <si>
    <t>бюджеты городских округов</t>
  </si>
  <si>
    <t>бюджеты внутригородских муниципальных образований городов федерального значения Москвы и Санкт-Петербурга</t>
  </si>
  <si>
    <t>Просроченная кредиторская задолженность по исполнению обязательств по денежным выплатам гражданам</t>
  </si>
  <si>
    <t>бюджет субъекта Российской Федерации</t>
  </si>
  <si>
    <t>Материальное обеспечение патронатной  семьи</t>
  </si>
  <si>
    <t>консолидированный бюджет субъекта Российской Федерации</t>
  </si>
  <si>
    <t>Поддержка жилищного хозяйства, всего</t>
  </si>
  <si>
    <t>Поддержка коммунального хозяйства, всего</t>
  </si>
  <si>
    <t>в том числе:</t>
  </si>
  <si>
    <t xml:space="preserve">   в том числе:</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</si>
  <si>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</si>
  <si>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Социальное обеспечение</t>
  </si>
  <si>
    <t>Осуществление организационных мероприятий по обеспечению граждан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</si>
  <si>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</si>
  <si>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13000</t>
  </si>
  <si>
    <t>13100</t>
  </si>
  <si>
    <t>автономным учреждениям</t>
  </si>
  <si>
    <t>13101</t>
  </si>
  <si>
    <t>13102</t>
  </si>
  <si>
    <t>13201</t>
  </si>
  <si>
    <t>13200</t>
  </si>
  <si>
    <t>13202</t>
  </si>
  <si>
    <t>13300</t>
  </si>
  <si>
    <t>13301</t>
  </si>
  <si>
    <t>13302</t>
  </si>
  <si>
    <t>13400</t>
  </si>
  <si>
    <t>13401</t>
  </si>
  <si>
    <t>13402</t>
  </si>
  <si>
    <t>13500</t>
  </si>
  <si>
    <t>13501</t>
  </si>
  <si>
    <t>13502</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</si>
  <si>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</si>
  <si>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Объем незавершенного в установленные сроки строительства, осуществляемого за счет бюджетных средств</t>
  </si>
  <si>
    <t>по услугам связи</t>
  </si>
  <si>
    <t>по транспортным услугам</t>
  </si>
  <si>
    <t>по прочим работам, услугам</t>
  </si>
  <si>
    <t>по безвозмездным перечислениям  организациям, за исключением государственных и муниципальных организаций</t>
  </si>
  <si>
    <t>по пособиям по социальной помощи населению</t>
  </si>
  <si>
    <t>по прочим расходам</t>
  </si>
  <si>
    <t>по работам, услугам по содержанию имущества</t>
  </si>
  <si>
    <t>по безвозмездным перечислениям государственным и муниципальным организациям</t>
  </si>
  <si>
    <t>социальные выплаты</t>
  </si>
  <si>
    <t>Реализация программ местного развития и обеспечение занятости для шахтерских городов и поселков</t>
  </si>
  <si>
    <t>Выплата региональной доплаты к пенсии</t>
  </si>
  <si>
    <t>вознаграждение приемного родителя</t>
  </si>
  <si>
    <t>вознаграждение патронатного родителя</t>
  </si>
  <si>
    <t>05200</t>
  </si>
  <si>
    <t>09901</t>
  </si>
  <si>
    <t>Охрана и использование объектов животного мира</t>
  </si>
  <si>
    <t>Составление (изменение и дополнение) списков кандидатов в присяжные заседатели  федеральных судов общей юрисдикции в Российской Федерации</t>
  </si>
  <si>
    <t>Организация,  регулирование и охрана водных  биологических ресурсов</t>
  </si>
  <si>
    <t>Депутаты Государственной Думы и их помощники</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</si>
  <si>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</si>
  <si>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Обеспечение мер социальной поддержки для лиц, награжденных знаком «Почетный донор СССР», «Почетный донор России»</t>
  </si>
  <si>
    <t>Перевозка несовершеннолетних, самовольно ушедших из семей, детских домов, школ-интернатов, специальных учебно-воспитательных и иных детских учреждений</t>
  </si>
  <si>
    <t>Члены Совета Федерации и их помощники</t>
  </si>
  <si>
    <t>выплаты приемной семье на содержание подопечных детей</t>
  </si>
  <si>
    <t>выплаты семьям опекунов на содержание подопечных детей</t>
  </si>
  <si>
    <t xml:space="preserve">Государственная регистрация актов гражданского состояния </t>
  </si>
  <si>
    <t xml:space="preserve">Ежемесячное пособие на ребенка </t>
  </si>
  <si>
    <t>Гранты в области науки, культуры, искусства и средств массовой информации</t>
  </si>
  <si>
    <t>Мероприятия в области образования</t>
  </si>
  <si>
    <t xml:space="preserve">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 </t>
  </si>
  <si>
    <t>Поддержка дорожного хозяйства</t>
  </si>
  <si>
    <t>Создание технопарков</t>
  </si>
  <si>
    <t>Резервный фонд субъекта Российской Федерации</t>
  </si>
  <si>
    <t>11100</t>
  </si>
  <si>
    <t>11200</t>
  </si>
  <si>
    <t>11300</t>
  </si>
  <si>
    <t xml:space="preserve">обеспечение мероприятий по капитальному ремонту многоквартирных домов </t>
  </si>
  <si>
    <t xml:space="preserve">обеспечение мероприятий по  переселению граждан из аварийного жилищного фонда </t>
  </si>
  <si>
    <t>Высокотехнологичные виды медицинской помощи</t>
  </si>
  <si>
    <t>бюджетные инвестиции (без ФАИП)</t>
  </si>
  <si>
    <t>остатки целевых средств бюджетов</t>
  </si>
  <si>
    <r>
      <t>01</t>
    </r>
    <r>
      <rPr>
        <sz val="8"/>
        <rFont val="Arial Cyr"/>
        <family val="0"/>
      </rPr>
      <t>4</t>
    </r>
    <r>
      <rPr>
        <sz val="8"/>
        <rFont val="Arial Cyr"/>
        <family val="2"/>
      </rPr>
      <t>01</t>
    </r>
  </si>
  <si>
    <t xml:space="preserve">из них за счет средств субсидий, предоставляемых                                        </t>
  </si>
  <si>
    <t xml:space="preserve">                                     бюджетным учреждениям </t>
  </si>
  <si>
    <t xml:space="preserve">           в том числе:</t>
  </si>
  <si>
    <r>
      <t xml:space="preserve">                                                                          </t>
    </r>
    <r>
      <rPr>
        <b/>
        <i/>
        <sz val="8"/>
        <rFont val="Arial CYR"/>
        <family val="0"/>
      </rPr>
      <t xml:space="preserve">                   в сфере образования</t>
    </r>
  </si>
  <si>
    <t xml:space="preserve">                                      бюджетным учреждениям </t>
  </si>
  <si>
    <t xml:space="preserve">из них за счет средств субсидий, предоставляемых                                      </t>
  </si>
  <si>
    <t xml:space="preserve">                                       бюджетным учреждениям </t>
  </si>
  <si>
    <t xml:space="preserve">из них за счет средств субсидий, предоставляемых                                       </t>
  </si>
  <si>
    <t xml:space="preserve"> бюджетным учреждениям </t>
  </si>
  <si>
    <t xml:space="preserve">из них за счет средств субсидий, предоставляемых                                  </t>
  </si>
  <si>
    <t xml:space="preserve">из них за счет средств субсидий, предоставляемых                                 </t>
  </si>
  <si>
    <t xml:space="preserve">бюджетным учреждениям </t>
  </si>
  <si>
    <t>Совершенствование организации медицинской помощи пострадавшим при дорожно-транспортных происшествиях</t>
  </si>
  <si>
    <t>Совершенствование медицинской помощи больным с сосудистыми заболеваниями</t>
  </si>
  <si>
    <t>обеспечение мероприятий по переселению граждан из аварийного жилищного фонда с учетом необходимости стимулирования рынка жилья</t>
  </si>
  <si>
    <t>Реализация мер социальной поддержки отдельных категорий граждан</t>
  </si>
  <si>
    <t>11400</t>
  </si>
  <si>
    <t>в том числе на:</t>
  </si>
  <si>
    <t>содержание в чистоте помещений, зданий, дворов, иного имущества</t>
  </si>
  <si>
    <t>проведение работ по ремонту и восстановлению эффективности функционирования коммунальных инженерных систем и коммуникаций, осуществляемых сверх регламентированного условиями поставки коммунальных услуг перечня работ (технологических нужд)</t>
  </si>
  <si>
    <t>Прочие работы, услуги, всего:</t>
  </si>
  <si>
    <t>научно-исследовательские, опытно-конструкторские и опытно-технологические, геолого-разведочные работы и услуги, услуги по типовому проектированию, по договорам комиссии, поручения</t>
  </si>
  <si>
    <t>разработку схем территориального планирования, градостроительных и технических регламентов, градостроительное зонирование, планировку территорий</t>
  </si>
  <si>
    <t>проведение проектных и изыскательских работ в целях разработки проектно-сметной документации для строительства, реконструкции, технического перевооружения, ремонта, реставрации объектов, а также работ по ее экспертизе</t>
  </si>
  <si>
    <t>установку и монтаж локальных вычислительных сетей, систем охранной и пожарной сигнализации, видеонаблюдения, контроля доступа</t>
  </si>
  <si>
    <t>услуги вневедомственной (в том числе пожарной) охраны</t>
  </si>
  <si>
    <t>услуги по страхованию</t>
  </si>
  <si>
    <t>оказание медицинской помощи сотрудникам правоохранительных органов в учреждениях здравоохранения</t>
  </si>
  <si>
    <t>услуги в области информационных технологий</t>
  </si>
  <si>
    <t>Прочие расходы, всего:</t>
  </si>
  <si>
    <t>уплату налогов (включаемых в состав расходов) государственной пошлины и сборов, разного рода платежей, в бюджеты всех уровней</t>
  </si>
  <si>
    <t>уплату штрафов, пеней за несвоевременную уплату налогов и сборов, другие экономические санкции</t>
  </si>
  <si>
    <t>возмещение морального вреда по решению судебных органов и оплата судебных издержек</t>
  </si>
  <si>
    <t>выплату стипендий</t>
  </si>
  <si>
    <t>прием и обслуживание делегаций (представительские расходы)</t>
  </si>
  <si>
    <t>выплату государственных премий в различных областях</t>
  </si>
  <si>
    <t>Всего:</t>
  </si>
  <si>
    <t>в т.ч. средства федерального бюджета</t>
  </si>
  <si>
    <t>Капитальный ремонт</t>
  </si>
  <si>
    <t>Реконструкция</t>
  </si>
  <si>
    <t>Строительство</t>
  </si>
  <si>
    <t>00100</t>
  </si>
  <si>
    <t>00110</t>
  </si>
  <si>
    <t>00111</t>
  </si>
  <si>
    <t>00112</t>
  </si>
  <si>
    <t>00200</t>
  </si>
  <si>
    <t>00210</t>
  </si>
  <si>
    <t>00211</t>
  </si>
  <si>
    <t>00212</t>
  </si>
  <si>
    <t>00400</t>
  </si>
  <si>
    <t>00500</t>
  </si>
  <si>
    <t>00600</t>
  </si>
  <si>
    <t>00700</t>
  </si>
  <si>
    <t>00800</t>
  </si>
  <si>
    <t>00900</t>
  </si>
  <si>
    <t>01000</t>
  </si>
  <si>
    <t>01700</t>
  </si>
  <si>
    <t>01800</t>
  </si>
  <si>
    <t>02000</t>
  </si>
  <si>
    <t>02100</t>
  </si>
  <si>
    <t>02200</t>
  </si>
  <si>
    <t>02400</t>
  </si>
  <si>
    <t>02500</t>
  </si>
  <si>
    <t>02600</t>
  </si>
  <si>
    <t>02700</t>
  </si>
  <si>
    <t>02800</t>
  </si>
  <si>
    <t>02900</t>
  </si>
  <si>
    <t>03000</t>
  </si>
  <si>
    <t>03100</t>
  </si>
  <si>
    <t>03200</t>
  </si>
  <si>
    <t>03400</t>
  </si>
  <si>
    <t>03500</t>
  </si>
  <si>
    <t>03600</t>
  </si>
  <si>
    <t>03800</t>
  </si>
  <si>
    <t>04000</t>
  </si>
  <si>
    <t>04100</t>
  </si>
  <si>
    <t>04200</t>
  </si>
  <si>
    <t>04300</t>
  </si>
  <si>
    <t>04400</t>
  </si>
  <si>
    <t>04500</t>
  </si>
  <si>
    <t>04800</t>
  </si>
  <si>
    <t>04900</t>
  </si>
  <si>
    <t>05000</t>
  </si>
  <si>
    <t>05100</t>
  </si>
  <si>
    <t>05300</t>
  </si>
  <si>
    <t>05400</t>
  </si>
  <si>
    <t>05500</t>
  </si>
  <si>
    <t>05600</t>
  </si>
  <si>
    <t>05700</t>
  </si>
  <si>
    <t>05800</t>
  </si>
  <si>
    <t>05900</t>
  </si>
  <si>
    <t>06100</t>
  </si>
  <si>
    <t>06200</t>
  </si>
  <si>
    <t>06300</t>
  </si>
  <si>
    <t>06400</t>
  </si>
  <si>
    <t>06500</t>
  </si>
  <si>
    <t>06600</t>
  </si>
  <si>
    <t>06800</t>
  </si>
  <si>
    <t>06900</t>
  </si>
  <si>
    <t>07000</t>
  </si>
  <si>
    <t>07100</t>
  </si>
  <si>
    <t>07200</t>
  </si>
  <si>
    <t>07300</t>
  </si>
  <si>
    <t>07400</t>
  </si>
  <si>
    <t>07500</t>
  </si>
  <si>
    <t>07600</t>
  </si>
  <si>
    <t>07700</t>
  </si>
  <si>
    <t>07800</t>
  </si>
  <si>
    <t>07900</t>
  </si>
  <si>
    <t>08000</t>
  </si>
  <si>
    <t>08100</t>
  </si>
  <si>
    <t>08200</t>
  </si>
  <si>
    <t>08300</t>
  </si>
  <si>
    <t>08500</t>
  </si>
  <si>
    <t>09600</t>
  </si>
  <si>
    <t>09800</t>
  </si>
  <si>
    <t>09900</t>
  </si>
  <si>
    <t>10000</t>
  </si>
  <si>
    <t>10100</t>
  </si>
  <si>
    <t>10200</t>
  </si>
  <si>
    <t>10300</t>
  </si>
  <si>
    <t>10800</t>
  </si>
  <si>
    <t>10900</t>
  </si>
  <si>
    <t>Субсидии на государственную поддержку малого и среднего предпринимательства, включая крестьянские (фермерские) хозяйства</t>
  </si>
  <si>
    <t>Начальник УЗО г.Волгодонска</t>
  </si>
  <si>
    <t>Главный бухгалтер</t>
  </si>
  <si>
    <t>Т.А.Морозова</t>
  </si>
  <si>
    <t>Мероприятия</t>
  </si>
  <si>
    <t>Всего</t>
  </si>
  <si>
    <t>в том числе</t>
  </si>
  <si>
    <t>областной бюджет</t>
  </si>
  <si>
    <t>местный бюджет</t>
  </si>
  <si>
    <t>2.</t>
  </si>
  <si>
    <t>ВСЕГО:</t>
  </si>
  <si>
    <t>Управление здравоохранения г.Волгодонска</t>
  </si>
  <si>
    <t>Бюджет города Волгодонска</t>
  </si>
  <si>
    <t>Зам.гл.врача по эк.вопросам</t>
  </si>
  <si>
    <t>МУЗ "Стоматологическая поликлиника"</t>
  </si>
  <si>
    <t>МУЗ "Городская поликлиника №1" г.Волгодонск</t>
  </si>
  <si>
    <t>БСМП</t>
  </si>
  <si>
    <t>ДГБ</t>
  </si>
  <si>
    <t>ГП №1</t>
  </si>
  <si>
    <t>ГП №3</t>
  </si>
  <si>
    <t>из них расходы на:</t>
  </si>
  <si>
    <t xml:space="preserve">       заработную плату</t>
  </si>
  <si>
    <t xml:space="preserve">        прочие выплаты</t>
  </si>
  <si>
    <t>00120</t>
  </si>
  <si>
    <t>00121</t>
  </si>
  <si>
    <t>00122</t>
  </si>
  <si>
    <t xml:space="preserve">        начисления на выплаты по оплате труда</t>
  </si>
  <si>
    <t>00130</t>
  </si>
  <si>
    <t>00131</t>
  </si>
  <si>
    <t>00132</t>
  </si>
  <si>
    <t>в том числе расходы по содержанию органов государственной власти субъекта Российской Федерации, направленные на выполнение полномочий Российской Федерации</t>
  </si>
  <si>
    <t>00170</t>
  </si>
  <si>
    <t xml:space="preserve">    заработную плату</t>
  </si>
  <si>
    <t>00140</t>
  </si>
  <si>
    <t>00141</t>
  </si>
  <si>
    <t>00142</t>
  </si>
  <si>
    <t xml:space="preserve">      прочие выплаты</t>
  </si>
  <si>
    <t>00150</t>
  </si>
  <si>
    <t>00151</t>
  </si>
  <si>
    <t>00152</t>
  </si>
  <si>
    <t xml:space="preserve">     начисления на выплаты по оплате труда</t>
  </si>
  <si>
    <t>00160</t>
  </si>
  <si>
    <t>00161</t>
  </si>
  <si>
    <t>00162</t>
  </si>
  <si>
    <t xml:space="preserve">      заработную плату</t>
  </si>
  <si>
    <t>00220</t>
  </si>
  <si>
    <t>00221</t>
  </si>
  <si>
    <t>00222</t>
  </si>
  <si>
    <t xml:space="preserve">      начисления на выплаты по оплате труда</t>
  </si>
  <si>
    <t>00230</t>
  </si>
  <si>
    <t>00231</t>
  </si>
  <si>
    <t>00232</t>
  </si>
  <si>
    <t>в том числе расходы по содержанию органов местного самоуправления, направленные на выполнение полномочий Российской Федерации</t>
  </si>
  <si>
    <t>00270</t>
  </si>
  <si>
    <t xml:space="preserve">     заработную плату</t>
  </si>
  <si>
    <t>00240</t>
  </si>
  <si>
    <t>00241</t>
  </si>
  <si>
    <t>00242</t>
  </si>
  <si>
    <t>00250</t>
  </si>
  <si>
    <t>00251</t>
  </si>
  <si>
    <t>00252</t>
  </si>
  <si>
    <t>00260</t>
  </si>
  <si>
    <t>00261</t>
  </si>
  <si>
    <t>00262</t>
  </si>
  <si>
    <t>00303</t>
  </si>
  <si>
    <t>в том числе расходы на:</t>
  </si>
  <si>
    <t>заработную плату</t>
  </si>
  <si>
    <t>00501</t>
  </si>
  <si>
    <t>прочие выплаты</t>
  </si>
  <si>
    <t>00502</t>
  </si>
  <si>
    <t>начисления на выплаты по оплате труда</t>
  </si>
  <si>
    <t>00503</t>
  </si>
  <si>
    <t>00601</t>
  </si>
  <si>
    <t>00602</t>
  </si>
  <si>
    <t>00603</t>
  </si>
  <si>
    <t>Расходы по охране общественного порядка и обеспечению общественной безопасности</t>
  </si>
  <si>
    <t>Расходы, осуществляемые за счет субвенций, поступающих от других бюджетов бюджетной системы</t>
  </si>
  <si>
    <t>Реализация государственной политики в области содействия занятости населения</t>
  </si>
  <si>
    <t>01400</t>
  </si>
  <si>
    <t>Реализация отдельных полномочий в области лесных отношений</t>
  </si>
  <si>
    <t>Строительство и модернизация сети автомобильных дорог общего пользования (за исключением автомобильных дорог федерального значения) и искусственных сооружений на них</t>
  </si>
  <si>
    <t xml:space="preserve">Ремонт и содержание </t>
  </si>
  <si>
    <t>02514</t>
  </si>
  <si>
    <t>Проектирование</t>
  </si>
  <si>
    <t>02515</t>
  </si>
  <si>
    <t>02521</t>
  </si>
  <si>
    <t>Расходы дорожных фондов</t>
  </si>
  <si>
    <t>02530</t>
  </si>
  <si>
    <r>
      <rPr>
        <b/>
        <sz val="8"/>
        <rFont val="Arial Cyr"/>
        <family val="0"/>
      </rPr>
      <t>погашение задолженности по бюджетным кредитам</t>
    </r>
    <r>
      <rPr>
        <sz val="8"/>
        <rFont val="Arial Cyr"/>
        <family val="0"/>
      </rPr>
      <t xml:space="preserve">, полученным из федерального бюджета на строительство (реконструкцию), капитальный ремонт, ремонт и содержание автомобильных дорог общего пользования </t>
    </r>
  </si>
  <si>
    <t>02531</t>
  </si>
  <si>
    <t xml:space="preserve">обслуживание долговых обязательств </t>
  </si>
  <si>
    <t>02532</t>
  </si>
  <si>
    <r>
      <t xml:space="preserve"> строительство  </t>
    </r>
    <r>
      <rPr>
        <sz val="8"/>
        <rFont val="Arial Cyr"/>
        <family val="0"/>
      </rPr>
      <t>сети автомобильных дорог общего пользования и искусственных сооружений на них</t>
    </r>
  </si>
  <si>
    <t>02533</t>
  </si>
  <si>
    <r>
      <t xml:space="preserve">реконструкцию  </t>
    </r>
    <r>
      <rPr>
        <sz val="8"/>
        <rFont val="Arial Cyr"/>
        <family val="0"/>
      </rPr>
      <t>сети автомобильных дорог общего пользования и искусственных сооружений на них</t>
    </r>
  </si>
  <si>
    <t>02534</t>
  </si>
  <si>
    <r>
      <rPr>
        <b/>
        <sz val="8"/>
        <rFont val="Arial Cyr"/>
        <family val="0"/>
      </rPr>
      <t xml:space="preserve">проектирование </t>
    </r>
    <r>
      <rPr>
        <sz val="8"/>
        <rFont val="Arial Cyr"/>
        <family val="2"/>
      </rPr>
      <t xml:space="preserve"> сети автомобильных дорог общего пользования и искусственных сооружений на них</t>
    </r>
  </si>
  <si>
    <t>02535</t>
  </si>
  <si>
    <t>02536</t>
  </si>
  <si>
    <t>02537</t>
  </si>
  <si>
    <t>02538</t>
  </si>
  <si>
    <r>
      <t xml:space="preserve">предоставление субсидий местным бюджетам на проектирование, строительство, реконструкцию </t>
    </r>
    <r>
      <rPr>
        <sz val="8"/>
        <rFont val="Arial Cyr"/>
        <family val="0"/>
      </rPr>
      <t>сети автомобильных дорог общего пользования местного значения до сельских населенных пунктов</t>
    </r>
  </si>
  <si>
    <t>02539</t>
  </si>
  <si>
    <t>компенсация выпадающих доходов (дополнительных затрат) организациям, предоставляющим населению жилищные услуги по ценам (тарифам), не обеспечивающим возмещение издержек</t>
  </si>
  <si>
    <t>Субсидии, предоставляемые юридическим лицам по иным основаниям</t>
  </si>
  <si>
    <t>02810</t>
  </si>
  <si>
    <t>компенсация выпадающих доходов (дополнительных затрат) организациям, предоставляющим населению услуги электроснабжения или электричество для предоставления указанных услуг по тарифам, не обеспечивающим возмещение издержек</t>
  </si>
  <si>
    <t>компенсация выпадающих доходов (дополнительных затрат) организациям, предоставляющим населению услуги теплоснабжения, горячего водоснабжения, отопления или тепло для предоставления указанных услуг по тарифам, не обеспечивающим возмещение издержек</t>
  </si>
  <si>
    <t>компенсация выпадающих доходов (дополнительных затрат) организациям, предоставляющим населению услуги холодного водоснабжения и водоотведения или воду для предоставления указанных услуг по тарифам, не обеспечивающим возмещение издержек</t>
  </si>
  <si>
    <t>компенсация выпадающих доходов (дополнительных затрат) организациям, предоставляющим населению услуги газоснабжения или газ для предоставления указанных услуг по тарифам, не обеспечивающим возмещение издержек</t>
  </si>
  <si>
    <t>03010</t>
  </si>
  <si>
    <t>Поддержка развития дошкольных образовательных учреждений в субъектах Российской Федерации</t>
  </si>
  <si>
    <t>Организация питания учащихся в общеобразовательных учреждениях</t>
  </si>
  <si>
    <t>Модернизация региональных систем общего образования, всего, в том числе расходы на:</t>
  </si>
  <si>
    <t>03810</t>
  </si>
  <si>
    <t>приобретение оборудования</t>
  </si>
  <si>
    <t>03811</t>
  </si>
  <si>
    <t>приобретение транспортных средств для перевозки обучающихся</t>
  </si>
  <si>
    <t>03812</t>
  </si>
  <si>
    <t>пополнение фондов школьных библиотек</t>
  </si>
  <si>
    <t>03813</t>
  </si>
  <si>
    <t>развитие школьной инфраструктуры</t>
  </si>
  <si>
    <t>03814</t>
  </si>
  <si>
    <t>повышение квалификации, профессиональной переподготовки руководителей общеобразовательных учреждений и учителей</t>
  </si>
  <si>
    <t>03815</t>
  </si>
  <si>
    <t xml:space="preserve"> дистанционное обучение для обучающихся </t>
  </si>
  <si>
    <t>03816</t>
  </si>
  <si>
    <t>энергосбережение в системе общего образования</t>
  </si>
  <si>
    <t>03817</t>
  </si>
  <si>
    <t>капитальный ремонт и реконструкцию общеобразовательных учреждений</t>
  </si>
  <si>
    <t>03818</t>
  </si>
  <si>
    <t>Закупки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</si>
  <si>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 xml:space="preserve">Отдельные полномочия в области обеспечения лекарственными препаратами </t>
  </si>
  <si>
    <t>Субсидии, предоставляемые гражданам на оплату жилого помещения и коммунальных услуг</t>
  </si>
  <si>
    <t>06310</t>
  </si>
  <si>
    <t>региональные и муниципальные  программы (без ФАИП), формируемые за счет субвенций, поступающих от других бюджетов бюджетной системы Российской Федерации</t>
  </si>
  <si>
    <t>10102</t>
  </si>
  <si>
    <t>Просроченная кредиторская задолженность по предоставлению мер социальной поддержки по оплате жилищно-коммунальных услуг отдельным категориям граждан</t>
  </si>
  <si>
    <t>12310</t>
  </si>
  <si>
    <t>12320</t>
  </si>
  <si>
    <t>12330</t>
  </si>
  <si>
    <t>12340</t>
  </si>
  <si>
    <t>из них в учебных заведениях:</t>
  </si>
  <si>
    <t>высшего профессионального образования</t>
  </si>
  <si>
    <t>среднего профессионального образования</t>
  </si>
  <si>
    <t>начального профессионального образования</t>
  </si>
  <si>
    <t>12350</t>
  </si>
  <si>
    <t>12360</t>
  </si>
  <si>
    <t>из них в образовательных учреждениях</t>
  </si>
  <si>
    <t>дошкольных</t>
  </si>
  <si>
    <t>общеобразовательных (начального общего, основного общего, среднего (полного) общего образования</t>
  </si>
  <si>
    <t>дополнительного образования</t>
  </si>
  <si>
    <t>заработная плата воспитателей</t>
  </si>
  <si>
    <t xml:space="preserve">из них </t>
  </si>
  <si>
    <t>больницы (диспансеры)</t>
  </si>
  <si>
    <t>амбулаторно-поликлинические учреждения</t>
  </si>
  <si>
    <t>учреждения скорой медицинской помощи</t>
  </si>
  <si>
    <t>учреждения охраны материнства и детства</t>
  </si>
  <si>
    <t>санаторно-курортные учреждения</t>
  </si>
  <si>
    <t>среднего медицинского персонала</t>
  </si>
  <si>
    <t>младшего медицинского персонала</t>
  </si>
  <si>
    <t>Начисления на выплаты по оплате труда</t>
  </si>
  <si>
    <t>14000</t>
  </si>
  <si>
    <t>14100</t>
  </si>
  <si>
    <t>14101</t>
  </si>
  <si>
    <t>14102</t>
  </si>
  <si>
    <t>начисления на выплаты по оплате труда воспитателей</t>
  </si>
  <si>
    <t>14200</t>
  </si>
  <si>
    <t>14201</t>
  </si>
  <si>
    <t>14202</t>
  </si>
  <si>
    <t>14300</t>
  </si>
  <si>
    <t>14301</t>
  </si>
  <si>
    <t>14302</t>
  </si>
  <si>
    <t>14400</t>
  </si>
  <si>
    <t>14401</t>
  </si>
  <si>
    <t>14402</t>
  </si>
  <si>
    <t>14500</t>
  </si>
  <si>
    <t>14501</t>
  </si>
  <si>
    <t>14502</t>
  </si>
  <si>
    <t>14600</t>
  </si>
  <si>
    <t>14601</t>
  </si>
  <si>
    <t>14602</t>
  </si>
  <si>
    <t>ГБ №1</t>
  </si>
  <si>
    <t>РАЗДЕЛ I  "Показатели за счет бюджетных средств"</t>
  </si>
  <si>
    <t xml:space="preserve">гос.служащих, работников, замещающих гос.должности </t>
  </si>
  <si>
    <t>работников, переведенных на новые системы оплаты труда</t>
  </si>
  <si>
    <t xml:space="preserve">муниципальных служащих, работников, замещающих муниципальные должности </t>
  </si>
  <si>
    <t>заработная плата</t>
  </si>
  <si>
    <t xml:space="preserve">Расходы, осуществляемые за счет межбюджетных трансфертов из бюджетов субъектов Российской Федерации </t>
  </si>
  <si>
    <t>02525</t>
  </si>
  <si>
    <t>Благоустройство</t>
  </si>
  <si>
    <t>Долговые обязательства государственных и муниципальных унитарных предприятий</t>
  </si>
  <si>
    <t>РАЗДЕЛ II "Показатели с учетом финансово-хозяйственной деятельности учреждений за счет всех источников финансирования"</t>
  </si>
  <si>
    <t xml:space="preserve"> (по состоянию на 1 апреля, 1 июля, 1 октября текущего финансового года и 1 января года, следующего за отчетным)</t>
  </si>
  <si>
    <t>Расходы на выплату стипендий</t>
  </si>
  <si>
    <t>22340</t>
  </si>
  <si>
    <t>22341</t>
  </si>
  <si>
    <t>22342</t>
  </si>
  <si>
    <t>22343</t>
  </si>
  <si>
    <t xml:space="preserve">Расходы на заработную плату работникам учреждений </t>
  </si>
  <si>
    <t>23000</t>
  </si>
  <si>
    <t>23100</t>
  </si>
  <si>
    <t>23110</t>
  </si>
  <si>
    <t>23111</t>
  </si>
  <si>
    <t>23112</t>
  </si>
  <si>
    <t>23113</t>
  </si>
  <si>
    <t>23114</t>
  </si>
  <si>
    <t>23115</t>
  </si>
  <si>
    <t>прочих</t>
  </si>
  <si>
    <t>23116</t>
  </si>
  <si>
    <t>23120</t>
  </si>
  <si>
    <t>23121</t>
  </si>
  <si>
    <t>23122</t>
  </si>
  <si>
    <t>23123</t>
  </si>
  <si>
    <t>23124</t>
  </si>
  <si>
    <t>23125</t>
  </si>
  <si>
    <t>23126</t>
  </si>
  <si>
    <t>23200</t>
  </si>
  <si>
    <t>23300</t>
  </si>
  <si>
    <t>в том числе заработная плата врачей (включая главных)</t>
  </si>
  <si>
    <t>23310</t>
  </si>
  <si>
    <t>23311</t>
  </si>
  <si>
    <t>23312</t>
  </si>
  <si>
    <t>23313</t>
  </si>
  <si>
    <t>23314</t>
  </si>
  <si>
    <t>23315</t>
  </si>
  <si>
    <t>другие учреждения</t>
  </si>
  <si>
    <t>23316</t>
  </si>
  <si>
    <t>23320</t>
  </si>
  <si>
    <t>23321</t>
  </si>
  <si>
    <t>23322</t>
  </si>
  <si>
    <t>23323</t>
  </si>
  <si>
    <t>23324</t>
  </si>
  <si>
    <t>23325</t>
  </si>
  <si>
    <t>23326</t>
  </si>
  <si>
    <t>23330</t>
  </si>
  <si>
    <t>23331</t>
  </si>
  <si>
    <t>23332</t>
  </si>
  <si>
    <t>23333</t>
  </si>
  <si>
    <t>23334</t>
  </si>
  <si>
    <t>23335</t>
  </si>
  <si>
    <t>23336</t>
  </si>
  <si>
    <t>23400</t>
  </si>
  <si>
    <t>23500</t>
  </si>
  <si>
    <t>23600</t>
  </si>
  <si>
    <t>24000</t>
  </si>
  <si>
    <t>24100</t>
  </si>
  <si>
    <t>24110</t>
  </si>
  <si>
    <t>24111</t>
  </si>
  <si>
    <t>24112</t>
  </si>
  <si>
    <t>24113</t>
  </si>
  <si>
    <t>24114</t>
  </si>
  <si>
    <t>24115</t>
  </si>
  <si>
    <t>24116</t>
  </si>
  <si>
    <t>24120</t>
  </si>
  <si>
    <t>24121</t>
  </si>
  <si>
    <t>24122</t>
  </si>
  <si>
    <t>24123</t>
  </si>
  <si>
    <t>24124</t>
  </si>
  <si>
    <t>24125</t>
  </si>
  <si>
    <t>24126</t>
  </si>
  <si>
    <t>24200</t>
  </si>
  <si>
    <t>24300</t>
  </si>
  <si>
    <t>в том числе начисления на выплаты по оплате труда врачей (ключая главных)</t>
  </si>
  <si>
    <t>24310</t>
  </si>
  <si>
    <t>24311</t>
  </si>
  <si>
    <t>24312</t>
  </si>
  <si>
    <t>24313</t>
  </si>
  <si>
    <t>24314</t>
  </si>
  <si>
    <t>24315</t>
  </si>
  <si>
    <t>24316</t>
  </si>
  <si>
    <t>24320</t>
  </si>
  <si>
    <t>24321</t>
  </si>
  <si>
    <t>24322</t>
  </si>
  <si>
    <t>24323</t>
  </si>
  <si>
    <t>24324</t>
  </si>
  <si>
    <t>24325</t>
  </si>
  <si>
    <t>24326</t>
  </si>
  <si>
    <t>24330</t>
  </si>
  <si>
    <t>24331</t>
  </si>
  <si>
    <t>24332</t>
  </si>
  <si>
    <t>24333</t>
  </si>
  <si>
    <t>24334</t>
  </si>
  <si>
    <t>24335</t>
  </si>
  <si>
    <t>24336</t>
  </si>
  <si>
    <t>24400</t>
  </si>
  <si>
    <t>24500</t>
  </si>
  <si>
    <t>24600</t>
  </si>
  <si>
    <t>Стом.</t>
  </si>
  <si>
    <t>Роддом</t>
  </si>
  <si>
    <t>УЗО</t>
  </si>
  <si>
    <t>МУЗ "Родильный дом"</t>
  </si>
  <si>
    <t>Утверждено законом о бюджете, нормативными правовыми актами о бюджете*</t>
  </si>
  <si>
    <t xml:space="preserve">в том числе расходы по содержанию контрольных (контрольно-счетных) органов </t>
  </si>
  <si>
    <t>00280</t>
  </si>
  <si>
    <t>00281</t>
  </si>
  <si>
    <t>00282</t>
  </si>
  <si>
    <t>00283</t>
  </si>
  <si>
    <t>Расходы по содержанию государственных органов субъекта Российской Федерации, муниципальных органов, не относящихся соответственно к органам государственной власти субъекта Российской Федерации и органам местного самоуправления, всего</t>
  </si>
  <si>
    <t>Проведение статистических переписей</t>
  </si>
  <si>
    <t>Создание условий для совмещения женщинами обязанностей по воспитанию детей с трудовой занятостью</t>
  </si>
  <si>
    <t>01510</t>
  </si>
  <si>
    <t>Расходы по организации профессионального обучения (переобучения) женщин, находящихся в отпуске по уходу за ребенком до достижения им возраста трех лет</t>
  </si>
  <si>
    <t>01520</t>
  </si>
  <si>
    <t>возмещение части процентной ставки по кредитам (займам)</t>
  </si>
  <si>
    <t>поддержка отраслей сельского хозяйства</t>
  </si>
  <si>
    <t>расходы за счет неиспользованных остатков бюджетных средств</t>
  </si>
  <si>
    <t xml:space="preserve">капитальный ремонт и ремонт сети автомобильных дорог общего пользования и искусственных сооружений на них </t>
  </si>
  <si>
    <t>02526</t>
  </si>
  <si>
    <t xml:space="preserve">капитальный ремонт и ремонт дворовых территорий многоквартирных домов, проездов к дворовым территориям многоквартирных домов населенных пунктов </t>
  </si>
  <si>
    <t>02527</t>
  </si>
  <si>
    <t>проектирование, строительство, реконструкцию сети автомобильных дорог общего пользования местного значения до сельских населенных пунктов</t>
  </si>
  <si>
    <t>02528</t>
  </si>
  <si>
    <t>другие расходы</t>
  </si>
  <si>
    <t>02529</t>
  </si>
  <si>
    <t>в том числе предоставление субсидий местным бюджетам</t>
  </si>
  <si>
    <t xml:space="preserve"> в том числе предоставление субсидий местным бюджетам</t>
  </si>
  <si>
    <t>02540</t>
  </si>
  <si>
    <t>02541</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</si>
  <si>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</si>
  <si>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</si>
  <si>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Обеспечение мероприятий по модернизации систем коммунальной инфраструктуры</t>
  </si>
  <si>
    <t>02916</t>
  </si>
  <si>
    <t>02917</t>
  </si>
  <si>
    <t>обеспечение мероприятий, предусмотренных п.1 ч.6 ст.16.1 Федерального закона от 21.07.2007 № 185-ФЗ "О Фонде содействия реформированию жилищно-коммунального хозяйства"</t>
  </si>
  <si>
    <t>обеспечение мероприятий, предусмотренных п.2 ч.6 ст.16.1 Федерального закона от 21.07.2007 № 185-ФЗ "О Фонде содействия реформированию жилищно-коммунального хозяйства"</t>
  </si>
  <si>
    <t>02918</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</si>
  <si>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t>
  </si>
  <si>
    <t>02925</t>
  </si>
  <si>
    <t>02926</t>
  </si>
  <si>
    <t>02927</t>
  </si>
  <si>
    <t>Расходы, направленные на ликвидацию очередей на зачисление детей в возрасте от трех до семи лет в дошкольные образовательные учреждения</t>
  </si>
  <si>
    <t>03610</t>
  </si>
  <si>
    <t>Прирост расходов, направленных на зачисление детей в возрасте от трех до семи лет в дошкольные образовательные учреждения к отчетному финансовому году</t>
  </si>
  <si>
    <t>03611</t>
  </si>
  <si>
    <t>Расходы по предоставлению дополнительного образования детям</t>
  </si>
  <si>
    <t>04110</t>
  </si>
  <si>
    <t>04120</t>
  </si>
  <si>
    <t>Поддержка педагогических работников, работающих с детьми из социально неблагополучных семей</t>
  </si>
  <si>
    <t>04130</t>
  </si>
  <si>
    <t>Мероприятия по проведению оздоровительной кампании детей, находящихся в трудной жизненной ситуации</t>
  </si>
  <si>
    <t xml:space="preserve">на обязательное медицинское страхование неработающего населения </t>
  </si>
  <si>
    <t>06001</t>
  </si>
  <si>
    <t>на финансовое обеспечение расходов, включаемых в структуру тарифа на оплату медицинской помощи</t>
  </si>
  <si>
    <t>06002</t>
  </si>
  <si>
    <t>на финансовое обеспечение скорой медицинской помощи (за исключением специализированной (санитарно-авиационной) скорой медицинской помощи)</t>
  </si>
  <si>
    <t>06003</t>
  </si>
  <si>
    <t>Ежемесячная денежная выплата, назначаемая в случае рождения( после 31.12.2012) третьего ребенка или последующих детей до достижения ребенком возраста трех лет</t>
  </si>
  <si>
    <t>07710</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</si>
  <si>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целях реализации ст. 8 Федерального закона "О дополнительных гарантиях по социальной поддержке детей-сирот и детей, оставшихся без попечения родителей"</t>
  </si>
  <si>
    <t xml:space="preserve">Расходы по улучшению жилищных условий семей, имеющих трех и более детей </t>
  </si>
  <si>
    <t>09310</t>
  </si>
  <si>
    <t>из них на создание необходимой инфраструктуры на земельных участках, предоставляемых указанной категории бесплатно</t>
  </si>
  <si>
    <t>09311</t>
  </si>
  <si>
    <t>Создание специальных условий ипотечного кредитования отдельных категорий граждан (молодых семей, работников бюджетной сферы и др.)</t>
  </si>
  <si>
    <t>09320</t>
  </si>
  <si>
    <t>Резервный фонд исполнительных органов государственной власти (местных администраций)</t>
  </si>
  <si>
    <t>09601</t>
  </si>
  <si>
    <t>средства бюджетов субъектов Российской Федерации, размещенные на банковских депозитах</t>
  </si>
  <si>
    <t>10802</t>
  </si>
  <si>
    <t>Расходы на содержание недвижимого имущества, всего:</t>
  </si>
  <si>
    <t>Прирост расходов по фонду оплаты труда (с начислениями) к отчетному финансовому году</t>
  </si>
  <si>
    <t>15000</t>
  </si>
  <si>
    <t xml:space="preserve">      из них:</t>
  </si>
  <si>
    <t>15001</t>
  </si>
  <si>
    <t xml:space="preserve">прирост заработной платы </t>
  </si>
  <si>
    <t xml:space="preserve">        из них:</t>
  </si>
  <si>
    <t>15101</t>
  </si>
  <si>
    <t>педагогических работников образовательных учреждений</t>
  </si>
  <si>
    <t>15110</t>
  </si>
  <si>
    <t xml:space="preserve">         из них:</t>
  </si>
  <si>
    <t>15111</t>
  </si>
  <si>
    <t>педагогических работников дошкольных образовательных учреждений</t>
  </si>
  <si>
    <t>15120</t>
  </si>
  <si>
    <t>15121</t>
  </si>
  <si>
    <t>преподавателей и мастеров производственного обучения образовательных учреждений начального профессионального образования</t>
  </si>
  <si>
    <t>15130</t>
  </si>
  <si>
    <t>15131</t>
  </si>
  <si>
    <t>преподавателей и мастеров производственного обучения образовательных учреждений среднего профессионального образования</t>
  </si>
  <si>
    <t>15140</t>
  </si>
  <si>
    <t>15141</t>
  </si>
  <si>
    <t>преподавателей образовательных учреждений высшего профессионального образования</t>
  </si>
  <si>
    <t>15150</t>
  </si>
  <si>
    <t>15151</t>
  </si>
  <si>
    <t>15200</t>
  </si>
  <si>
    <t>15201</t>
  </si>
  <si>
    <t>15300</t>
  </si>
  <si>
    <t>15301</t>
  </si>
  <si>
    <t>врачей</t>
  </si>
  <si>
    <t>15310</t>
  </si>
  <si>
    <t>15311</t>
  </si>
  <si>
    <t>15320</t>
  </si>
  <si>
    <t xml:space="preserve">       из них:</t>
  </si>
  <si>
    <t>15321</t>
  </si>
  <si>
    <t>15330</t>
  </si>
  <si>
    <t>15331</t>
  </si>
  <si>
    <t>социальных работников</t>
  </si>
  <si>
    <t>15400</t>
  </si>
  <si>
    <t>15401</t>
  </si>
  <si>
    <t>15500</t>
  </si>
  <si>
    <t>15501</t>
  </si>
  <si>
    <t>научных сотрудников</t>
  </si>
  <si>
    <t>15600</t>
  </si>
  <si>
    <t>15601</t>
  </si>
  <si>
    <t>Средний размер стипендии</t>
  </si>
  <si>
    <t>22350</t>
  </si>
  <si>
    <t>в том числе в учебных заведениях:</t>
  </si>
  <si>
    <t>22351</t>
  </si>
  <si>
    <t>22352</t>
  </si>
  <si>
    <t>22353</t>
  </si>
  <si>
    <t>в сфере образования</t>
  </si>
  <si>
    <t>в том числе заработная плата педагогических работников (кроме воспитателей)</t>
  </si>
  <si>
    <t>Средняя заработная плата в экономике региона</t>
  </si>
  <si>
    <t>23700</t>
  </si>
  <si>
    <t>Средняя заработная плата работников государственных (муниципальных) учреждений</t>
  </si>
  <si>
    <t>средняя заработная плата в сфере общего образования</t>
  </si>
  <si>
    <t>23701</t>
  </si>
  <si>
    <t>23702</t>
  </si>
  <si>
    <t xml:space="preserve">средняя заработная плата педагогических работников дошкольных образовательных учреждений </t>
  </si>
  <si>
    <t>23703</t>
  </si>
  <si>
    <t>средняя заработная плата преподавателей и мастеров производственного обучения образовательных учреждений начального профессионального образования</t>
  </si>
  <si>
    <t>23704</t>
  </si>
  <si>
    <t>средняя заработная плата преподавателей и мастеров производственного обучения образовательных учреждений среднего профессионального образования</t>
  </si>
  <si>
    <t>23705</t>
  </si>
  <si>
    <t>средняя заработная плата преподавателей образовательных учреждений высшего профессионального образования</t>
  </si>
  <si>
    <t>23706</t>
  </si>
  <si>
    <t>23720</t>
  </si>
  <si>
    <t>23730</t>
  </si>
  <si>
    <t>средняя заработная плата врачей</t>
  </si>
  <si>
    <t>23731</t>
  </si>
  <si>
    <t>средняя заработная плата среднего медицинского персонала</t>
  </si>
  <si>
    <t>23732</t>
  </si>
  <si>
    <t>средняя заработная плата младшего медицинского персонала</t>
  </si>
  <si>
    <t>23733</t>
  </si>
  <si>
    <t xml:space="preserve">средняя заработная плата социальных работников </t>
  </si>
  <si>
    <t>23740</t>
  </si>
  <si>
    <t>23750</t>
  </si>
  <si>
    <t xml:space="preserve">средняя заработная плата научных сотрудников </t>
  </si>
  <si>
    <t>23760</t>
  </si>
  <si>
    <t>в том числе начисления на выплаты по оплате труда педагогических работников (кроме воспитателей)</t>
  </si>
  <si>
    <t>25000</t>
  </si>
  <si>
    <t>25001</t>
  </si>
  <si>
    <t>25100</t>
  </si>
  <si>
    <t>25101</t>
  </si>
  <si>
    <t>25110</t>
  </si>
  <si>
    <t>25111</t>
  </si>
  <si>
    <t>25120</t>
  </si>
  <si>
    <t>25121</t>
  </si>
  <si>
    <t>25130</t>
  </si>
  <si>
    <t>25131</t>
  </si>
  <si>
    <t>25140</t>
  </si>
  <si>
    <t>25141</t>
  </si>
  <si>
    <t>25150</t>
  </si>
  <si>
    <t>25151</t>
  </si>
  <si>
    <t>25200</t>
  </si>
  <si>
    <t>25201</t>
  </si>
  <si>
    <t>25300</t>
  </si>
  <si>
    <t>25301</t>
  </si>
  <si>
    <t>25310</t>
  </si>
  <si>
    <t>25311</t>
  </si>
  <si>
    <t>25320</t>
  </si>
  <si>
    <t>25321</t>
  </si>
  <si>
    <t>25330</t>
  </si>
  <si>
    <t>25331</t>
  </si>
  <si>
    <t>25400</t>
  </si>
  <si>
    <t>25401</t>
  </si>
  <si>
    <t>25500</t>
  </si>
  <si>
    <t>25501</t>
  </si>
  <si>
    <t>25600</t>
  </si>
  <si>
    <t>25601</t>
  </si>
  <si>
    <t>* Для показателей Раздела II читать наименование "Запланировано"</t>
  </si>
  <si>
    <t>23790</t>
  </si>
  <si>
    <t>работников здравоохранения</t>
  </si>
  <si>
    <t>средняя заработная плата работников здравоохранения</t>
  </si>
  <si>
    <t>работников  здравоохранения</t>
  </si>
  <si>
    <t>О.Н.Смолякова</t>
  </si>
  <si>
    <t>Начальник ПЭО</t>
  </si>
  <si>
    <t>Начальник планово-экономического отдела</t>
  </si>
  <si>
    <t>Периодичность: месячная</t>
  </si>
  <si>
    <t>Единица измерения:  руб. (с точностью до двух десятичных знаков)</t>
  </si>
  <si>
    <t>00180</t>
  </si>
  <si>
    <t>00181</t>
  </si>
  <si>
    <t>00182</t>
  </si>
  <si>
    <t>00183</t>
  </si>
  <si>
    <t>в том числе расходы по содержанию органов местного самоуправления, направленные на выполнение полномочий субъекта Российской Федерации</t>
  </si>
  <si>
    <t>00290</t>
  </si>
  <si>
    <t>00291</t>
  </si>
  <si>
    <t>00292</t>
  </si>
  <si>
    <t>00293</t>
  </si>
  <si>
    <r>
      <rPr>
        <b/>
        <sz val="8"/>
        <rFont val="Arial Cyr"/>
        <family val="0"/>
      </rPr>
      <t>капитальный ремонт и ремонт</t>
    </r>
    <r>
      <rPr>
        <sz val="8"/>
        <rFont val="Arial Cyr"/>
        <family val="2"/>
      </rPr>
      <t xml:space="preserve"> сети автомобильных дорог общего пользования и искусственных сооружений на них </t>
    </r>
  </si>
  <si>
    <r>
      <rPr>
        <b/>
        <sz val="8"/>
        <rFont val="Arial Cyr"/>
        <family val="0"/>
      </rPr>
      <t xml:space="preserve">содержание  </t>
    </r>
    <r>
      <rPr>
        <sz val="8"/>
        <rFont val="Arial Cyr"/>
        <family val="2"/>
      </rPr>
      <t>сети автомобильных дорог общего пользования и искусственных сооружений на них</t>
    </r>
  </si>
  <si>
    <r>
      <rPr>
        <b/>
        <sz val="8"/>
        <rFont val="Arial Cyr"/>
        <family val="0"/>
      </rPr>
      <t xml:space="preserve">капитальный ремонт и ремонт дворовых территорий </t>
    </r>
    <r>
      <rPr>
        <sz val="8"/>
        <rFont val="Arial Cyr"/>
        <family val="2"/>
      </rPr>
      <t xml:space="preserve">многоквартирных домов, проездов к дворовым территориям многоквартирных домов населенных пунктов </t>
    </r>
  </si>
  <si>
    <t>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</si>
  <si>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05910</t>
  </si>
  <si>
    <t>Расходы на капитальные вложения учреждений</t>
  </si>
  <si>
    <t>12500</t>
  </si>
  <si>
    <t>12510</t>
  </si>
  <si>
    <t>12520</t>
  </si>
  <si>
    <t>12600</t>
  </si>
  <si>
    <t>12610</t>
  </si>
  <si>
    <t>12620</t>
  </si>
  <si>
    <t>15100</t>
  </si>
  <si>
    <t>педагогических работников общеобразовательных учреждений</t>
  </si>
  <si>
    <t>педагогических работников дополнительного образования детей</t>
  </si>
  <si>
    <t>15160</t>
  </si>
  <si>
    <t>15161</t>
  </si>
  <si>
    <t>15170</t>
  </si>
  <si>
    <t>15171</t>
  </si>
  <si>
    <t>работников культуры</t>
  </si>
  <si>
    <t>работников физической культуры и спорта</t>
  </si>
  <si>
    <t>22500</t>
  </si>
  <si>
    <t xml:space="preserve">    в том числе                                  бюджетных учреждений </t>
  </si>
  <si>
    <t>22510</t>
  </si>
  <si>
    <t>автономных учреждений</t>
  </si>
  <si>
    <t>22520</t>
  </si>
  <si>
    <t>22600</t>
  </si>
  <si>
    <t>22610</t>
  </si>
  <si>
    <t>22620</t>
  </si>
  <si>
    <t>23710</t>
  </si>
  <si>
    <t xml:space="preserve">средняя заработная плата педагогических работников образовательных учреждений </t>
  </si>
  <si>
    <t xml:space="preserve">средняя заработная плата педагогических работников общеобразовательных учреждений </t>
  </si>
  <si>
    <t>средняя заработная плата педагогических работников дополнительного образования детей</t>
  </si>
  <si>
    <t>23707</t>
  </si>
  <si>
    <t>средняя заработная плата работников культуры</t>
  </si>
  <si>
    <t>средняя заработная плата работников физической культуры и спорта</t>
  </si>
  <si>
    <t>25160</t>
  </si>
  <si>
    <t>25161</t>
  </si>
  <si>
    <t>25170</t>
  </si>
  <si>
    <t>25171</t>
  </si>
  <si>
    <t>работникоа культуры</t>
  </si>
  <si>
    <t xml:space="preserve">Расшифровка к справочной таблице к отчету по исполнению бюджета г. Волгодонска  </t>
  </si>
  <si>
    <t>по главному распорядителю Управление здравоохранения г.Волгодонска</t>
  </si>
  <si>
    <r>
      <t xml:space="preserve">Периодичность : </t>
    </r>
    <r>
      <rPr>
        <b/>
        <sz val="11"/>
        <color indexed="8"/>
        <rFont val="Calibri"/>
        <family val="2"/>
      </rPr>
      <t>квартальная</t>
    </r>
  </si>
  <si>
    <t>Наименование</t>
  </si>
  <si>
    <t>Утверждено бюджеты городских округов</t>
  </si>
  <si>
    <t>Исполнено бюджеты городских округов</t>
  </si>
  <si>
    <t>Средняя заработная плата работников государственных (муниципальных) учреждений, в том числе</t>
  </si>
  <si>
    <t>Расходы на ФОТ (без начислений)работников государственных (муниципальных) учреждений</t>
  </si>
  <si>
    <t>000 0000 0000000 000 00А</t>
  </si>
  <si>
    <t>Среднесписочная численность работников государственных (муниципальных) учреждений</t>
  </si>
  <si>
    <t>000 0000 0000000 000 00В</t>
  </si>
  <si>
    <t>Расходы на ФОТ (без начислений)  работников здравоохранения</t>
  </si>
  <si>
    <t>Среднесписочная численность  работников здравоохранения</t>
  </si>
  <si>
    <t>Расходы на ФОТ (без начислений) врачей</t>
  </si>
  <si>
    <t>Среднесписочная численность врачей</t>
  </si>
  <si>
    <t>Расходы на ФОТ (без начислений)среднего медицинского персонала</t>
  </si>
  <si>
    <t>Среднесписочная численность среднего медицинского персонала</t>
  </si>
  <si>
    <t>Расходы на ФОТ (без начислений) младшего медицинского персонала</t>
  </si>
  <si>
    <t>Среднесписочная численность младшего медицинского персонала</t>
  </si>
  <si>
    <t>Всего утверждено 2014 год</t>
  </si>
  <si>
    <t>Всего исполнено 2014 год</t>
  </si>
  <si>
    <t>"Развитие здравоохранения города Волгодонска"</t>
  </si>
  <si>
    <t>Профилактика, раннее выявление и лечение не инфекционных и инфекционных заболеваний, патологических состояний и факторов их развития</t>
  </si>
  <si>
    <t>Организация повышения квалификации кадров</t>
  </si>
  <si>
    <t>Обеспечение работы медицинских кабинетов муниципальных образовательных учреждений</t>
  </si>
  <si>
    <t>Обеспечение работы отделения сестринского ухода</t>
  </si>
  <si>
    <t>Информационное, программное и материально-техническое обеспечение</t>
  </si>
  <si>
    <t>Код бюджетной классификации</t>
  </si>
  <si>
    <t>905 09 02 0500059 611</t>
  </si>
  <si>
    <t>МУЗ "Городская больница №1"</t>
  </si>
  <si>
    <t>МУЗ "Городская больница скорой медицинской помощи"</t>
  </si>
  <si>
    <t>МУЗ "Детская городская больница"</t>
  </si>
  <si>
    <t>905 09 01 0502518 612</t>
  </si>
  <si>
    <t>МУЗ "Городская поликлиника №1"</t>
  </si>
  <si>
    <t>МУЗ "Городская поликлиника №3"</t>
  </si>
  <si>
    <t>905 09 02 0502518 612</t>
  </si>
  <si>
    <t>905</t>
  </si>
  <si>
    <t>905 09 01 0502538 612</t>
  </si>
  <si>
    <t>905 09 01 0500059 611</t>
  </si>
  <si>
    <t>905 09 09 0502504 244</t>
  </si>
  <si>
    <t>Обеспечение реализации программы</t>
  </si>
  <si>
    <t>Обеспечение первичных мер пожарной безопасности</t>
  </si>
  <si>
    <t>905 09 09 0502501 244</t>
  </si>
  <si>
    <t>Укрепление материально-технической базы муниципальных учреждений здравоохранения</t>
  </si>
  <si>
    <t>905 09 01 0502536 612</t>
  </si>
  <si>
    <t>905 09 01 0502539 612</t>
  </si>
  <si>
    <t>905 09 01 0502532 612</t>
  </si>
  <si>
    <t>905 09 01 0507201 611</t>
  </si>
  <si>
    <t>905 09 02 0507201 611</t>
  </si>
  <si>
    <t>905 09 01 0507301 612</t>
  </si>
  <si>
    <t>905 09 09 0502503 244</t>
  </si>
  <si>
    <t>Муниципальная программа "Развитие здравоохранения города Волгодонска"</t>
  </si>
  <si>
    <t>раздел (подраздел)</t>
  </si>
  <si>
    <t>КОСГУ</t>
  </si>
  <si>
    <t>0000</t>
  </si>
  <si>
    <t>000</t>
  </si>
  <si>
    <t>211</t>
  </si>
  <si>
    <t>212</t>
  </si>
  <si>
    <t>0105</t>
  </si>
  <si>
    <t>0103</t>
  </si>
  <si>
    <t>0304</t>
  </si>
  <si>
    <t>0113</t>
  </si>
  <si>
    <t>0203</t>
  </si>
  <si>
    <t>0402</t>
  </si>
  <si>
    <t>0405</t>
  </si>
  <si>
    <t>240</t>
  </si>
  <si>
    <t>0406</t>
  </si>
  <si>
    <t>0407</t>
  </si>
  <si>
    <t>0408</t>
  </si>
  <si>
    <t>0409</t>
  </si>
  <si>
    <t>0412</t>
  </si>
  <si>
    <t>0501</t>
  </si>
  <si>
    <t>0502</t>
  </si>
  <si>
    <t>0503</t>
  </si>
  <si>
    <t>0505</t>
  </si>
  <si>
    <t>0603</t>
  </si>
  <si>
    <t>0702</t>
  </si>
  <si>
    <t>0700</t>
  </si>
  <si>
    <t>290</t>
  </si>
  <si>
    <t>0707</t>
  </si>
  <si>
    <t>0709</t>
  </si>
  <si>
    <t>0800</t>
  </si>
  <si>
    <t>0801</t>
  </si>
  <si>
    <t>0900</t>
  </si>
  <si>
    <t>0909</t>
  </si>
  <si>
    <t>260</t>
  </si>
  <si>
    <t>1003</t>
  </si>
  <si>
    <t>1000</t>
  </si>
  <si>
    <t>1004</t>
  </si>
  <si>
    <t>262</t>
  </si>
  <si>
    <t>1102</t>
  </si>
  <si>
    <t xml:space="preserve">Государственная поддержка инвестиционных проектов за счет средств Инвестиционного фонда Российской Федерации </t>
  </si>
  <si>
    <t>Региональные и муниципальные программы (без ФАИП)</t>
  </si>
  <si>
    <t>Региональные программы повышения эффективности бюджетных расходов</t>
  </si>
  <si>
    <t>Государственные программы</t>
  </si>
  <si>
    <t>241</t>
  </si>
  <si>
    <t>242</t>
  </si>
  <si>
    <t>310</t>
  </si>
  <si>
    <t>340</t>
  </si>
  <si>
    <t>226</t>
  </si>
  <si>
    <t>1100</t>
  </si>
  <si>
    <t>0701</t>
  </si>
  <si>
    <t>0703</t>
  </si>
  <si>
    <t>0704</t>
  </si>
  <si>
    <t>0901</t>
  </si>
  <si>
    <t>0902</t>
  </si>
  <si>
    <t>0904</t>
  </si>
  <si>
    <t>0905</t>
  </si>
  <si>
    <t>по ОКТМО</t>
  </si>
  <si>
    <t>Расходы учреждений на оплату коммунальных услуг</t>
  </si>
  <si>
    <t>905 09 09 0500011 121</t>
  </si>
  <si>
    <t>905 09 09 0500011 122</t>
  </si>
  <si>
    <t>905 09 09 0500019 244</t>
  </si>
  <si>
    <t>905 09 09 0502509 111</t>
  </si>
  <si>
    <t>906 09 09 0502509 112</t>
  </si>
  <si>
    <t>905 09 09 0502509 244</t>
  </si>
  <si>
    <t>905 09 09 0509999 851</t>
  </si>
  <si>
    <t>905 01 13 0509999 122</t>
  </si>
  <si>
    <t>905 09 01 0507107 612</t>
  </si>
  <si>
    <t>Главный специалист</t>
  </si>
  <si>
    <t>Н.В.Солодова</t>
  </si>
  <si>
    <t>план</t>
  </si>
  <si>
    <t>касса</t>
  </si>
  <si>
    <t>Стом</t>
  </si>
  <si>
    <t>Н.В.Солодова 21-20-27</t>
  </si>
  <si>
    <t>905 09 01 0507243 611</t>
  </si>
  <si>
    <t>905 09 02 0507243 611</t>
  </si>
  <si>
    <t>Г.М.Антропова</t>
  </si>
  <si>
    <t>905 09 01 0502501 612</t>
  </si>
  <si>
    <t>905 09 01 0500059 612</t>
  </si>
  <si>
    <t>905 09 02 0500059 612</t>
  </si>
  <si>
    <t>Главный врач</t>
  </si>
  <si>
    <t>Создание условий для привлечения в муниципальные учреждения здравоохранения города врачей-специалистов</t>
  </si>
  <si>
    <t>Программные мероприятия по реализации муниципальных программ на 2014 год</t>
  </si>
  <si>
    <t>на 01.07.2013- 50%</t>
  </si>
  <si>
    <t>на 01.08.2013- 58%</t>
  </si>
  <si>
    <t>на 01.09.2013 -66,6%</t>
  </si>
  <si>
    <t>на 01.10.2013 -75%</t>
  </si>
  <si>
    <t>на 01.11.2013-83,3%</t>
  </si>
  <si>
    <t>на 01.12.2013-91,6%</t>
  </si>
  <si>
    <t>МУЗ "Городская больница №1" (Коммунальные расходы в отделении сестринского ухода)</t>
  </si>
  <si>
    <t>МУЗ "Городская больница №1" (Расходы по заработной плате, начислениям на заработную плату, услуги связи, приобретение основных средств, приобретение материальных запасов)</t>
  </si>
  <si>
    <t>МУЗ "Городская поликлиника №1" г.Волгодонск (Расходы по заработной плате, начислениям на заработную плату, услуги связи, приобретение основных средств, приобретение материальных запасов)</t>
  </si>
  <si>
    <t>Управление здравоохранения г.Волгодонска (Оплата за информационное обслуживание, приобретение лицензионных программ, оплата услуг связи, техническое обслуживание оргтехники, изготовление ключей электронно-цифровой подписи, приобретение оргтехники и приобретение запчастей к оргтехнике)</t>
  </si>
  <si>
    <t>МУЗ "Детская городская больница" (Кабинеты в детских дошкольных учреждениях: Расходы по заработной плате, начислениям на заработную плату, проведение медосмотра)</t>
  </si>
  <si>
    <t>Управление здравоохранения г.Волгодонска (Заработная плата и начислоения на заработную плату)</t>
  </si>
  <si>
    <t>Управление здравоохранения г.Волгодонска (Компенсация лечения для муниципальных служащих и ежемесячное компенсационное пособие с начислениями на эти выплаты)</t>
  </si>
  <si>
    <t>Управление здравоохранения г.Волгодонска (Коммунальные услуги,техобслуживание помещения,приобретение канцтоваров, хозтоваров, электротоваров)</t>
  </si>
  <si>
    <t>Управление здравоохранения г.Волгодонска (Командировочные расходы: суточные, проезд, проживание)</t>
  </si>
  <si>
    <t>Управление здравоохранения г.Волгодонска (Налог на имущество)</t>
  </si>
  <si>
    <t>Управление здравоохранения г.Волгодонска (Пособие по социальной помощи населению: Гапон В.Я.)</t>
  </si>
  <si>
    <t>Управление здравоохранения г.Волгодонска (Приобретение лицензионных программ, техническое обслуживание оргтехники, приобретение оргтехники и приобретение запчастей к оргтехнике, приобретение канцтоваров, хозтоваров, электротоваров)</t>
  </si>
  <si>
    <t>Управление здравоохранения г.Волгодонска (Техобслуживание АПС, обучение по пожарно-техническому минимуму)</t>
  </si>
  <si>
    <t>МУЗ "Городская больница скорой медицинской помощи" (монтаж и замена кабеля для системы АПС и системы оповещения людей о пожаре (по предписанию ГУ МЧС))</t>
  </si>
  <si>
    <t>МУЗ "Городская больница №1": ПСД на кап.ремонт терапевтического отделения</t>
  </si>
  <si>
    <t>МУЗ "Городская больница №1": Капитальный ремонт по адресу: ул.Молодежная, д.7 (квартиры) - 2 600 000.00 руб.; текущий ремонт инф.отд. - 1 551 700.00 руб.</t>
  </si>
  <si>
    <t xml:space="preserve">МУЗ "Городская больница скорой медицинской помощи" установка вентиляции </t>
  </si>
  <si>
    <t>МУЗ "Городская больница скорой медицинской помощи" капитальный ремонт лифтов</t>
  </si>
  <si>
    <t>МУЗ "Детская городская больница":проведение авторского надзора - 76 300.00 руб.; проведение капитального ремонта инф.отд. - 3 616 600.00 руб.; приобретение автомобиля                      - 469 000.00 руб.</t>
  </si>
  <si>
    <t>МУЗ "Детская городская больница": проведение капитального ремонта инф.отд. (За счет средств местного бюджета)</t>
  </si>
  <si>
    <t>МУЗ "Детская городская больница": проведение капитального ремонта инф.отд. (Кредитоская задолженность на 01.01.2014 г.)</t>
  </si>
  <si>
    <t>МУЗ "Детская городская больница": проведение капитального ремонта инф.отд. (За счет средств областного бюджета)</t>
  </si>
  <si>
    <t>МУЗ "Городская поликлиника №1" приобретение автомобиля</t>
  </si>
  <si>
    <t>МУЗ "Городская поликлиника №3" приобретение автомобиля</t>
  </si>
  <si>
    <t>МУЗ "Городская поликлиника №1" г.Волгодонск (коммунальные расходы кабинета ВИЧ)</t>
  </si>
  <si>
    <t>Исполнено 30.77 % или 15 383.00 руб. Контракты заключены на сумму 32 340.26 руб.</t>
  </si>
  <si>
    <t>Исполнено 45.71% или 1 090 173.40 руб.  С сентября 2014г.предусмотрены доплаты врачам вновь прибывшим в г.Волгодонск</t>
  </si>
  <si>
    <t>Исполнено 70.64% или 727164.58 руб. Обучение запланировано на сентябрь - декабрь 2014г.</t>
  </si>
  <si>
    <t>Исполнено 24.55% или 2700.00 руб. В августе запланировано обучение сотрудников по пожарно-техническому минимуму</t>
  </si>
  <si>
    <t>Средства не использованы. Ведется работа по исправлению замечаний в аукционной документации</t>
  </si>
  <si>
    <t>Средства не использованы. Контракт заключен. Срок окончания работ 30.10.2014г.</t>
  </si>
  <si>
    <t>Средства не использованы. Дата проведения аукциона 04.08.2014г.</t>
  </si>
  <si>
    <t>Средства не использованы. Кап.ремонт по адресу ул.Молодежная срок окончания работ 17.10.2014г.; Текущий ремонт инф.отд. - аукцион не состоялся, отсутствие заявок на участие в аукционе.</t>
  </si>
  <si>
    <t>Средства перечислены Финансовым управлением 04.08.2014г.</t>
  </si>
  <si>
    <t>Средства не использованы. Оплата авторского надзора в сумме 76300.00 руб. предусмотрена после окончания капитального ремонта. Исполнение средств по кап.ремонту в сумме 3616600.00 руб.будет осуществлено до 01.10.2014 согласно графика производства работ. Приобретение автомобиля - размещение аукциона согласно плану-графику 05.08.2014г.</t>
  </si>
  <si>
    <t>Исполнено 49.78 % или 5697410.84 руб. Выполнение работ идет с отставанием от графика.</t>
  </si>
  <si>
    <t>Исполнено 41.63 % или            4 008 684.85 руб. Выполнение работ идет с отставанием от графика.</t>
  </si>
  <si>
    <t>Аукцион размещен 31.07.2014</t>
  </si>
  <si>
    <t xml:space="preserve">Аукцион размещен 31.07.2014 </t>
  </si>
  <si>
    <t>Исполнено 28.17% или 63500.96 р. Приобретение оргтехники запланировано в августе 2014г.</t>
  </si>
  <si>
    <t xml:space="preserve">Исполнено 26.5% или 530.00 руб. Денежные средства на оплату налога на имущество организаций будут освоены в течение 3-4 кв.2014г. </t>
  </si>
  <si>
    <t>по состоянию на 01.09.2014г.</t>
  </si>
  <si>
    <t>План освоения оставшихся средств</t>
  </si>
  <si>
    <t>21.08.2014 размещен аукцион. Дата проведения аукциона 05.09.2014.</t>
  </si>
  <si>
    <t>Заключен контракт на изготовление ПСД терапевтического корпуса. Срок окончания работ  30.10.2014. Средства будут освоены в 4 квартале 2014.</t>
  </si>
  <si>
    <t>Заключен контракт на установку вентиляции. Срок выполнения работ 29.09.2014. Средства будут освоены в 4 квартале 2014.</t>
  </si>
  <si>
    <t>Решением Волгодонской городской Думы от 19.06.2014г. №41 увеличены ассигнования для приобретения легкового автомобиля. Аукцион состоялся 15.08.2014г. Однако при рассмотрении вторых частей заявок установлено, что в заявках отсутствуют  акты экспертизы, выданные Торгово-промышленной палатой РФ, в соответствии с требованиями Постановления Правительства РФ № 656 от 14.07.2014г. Направлен запрос в Торгово-промышленную палату. Порядок выдачи акта  Торгово-промышленной палатой еще не определен. Ожидается выход соответствующего документа. Внесены изменения в план-графикдля повторного размещения аукциона</t>
  </si>
  <si>
    <t>Исполнено 66%. Средства будут освоены до конца 2014 года. Оплата производится ежемесячно.</t>
  </si>
  <si>
    <t>Исполнено 60.66 %. Средства будут освоены до конца 2014 года. Оплата производится ежемесячно.</t>
  </si>
  <si>
    <t>Исполнено 61.72%. Средства будут освоены до конца 2014 года. Оплата производится ежемесячно.</t>
  </si>
  <si>
    <t>Исполнено 32.72%. Обучение по пожарно-техническому минимуму запланировано в 4 квартале 2014.</t>
  </si>
  <si>
    <t>Исполнено 99.34%. Капитальный ремонт лифтов. Экономия сложилась за счет уменьшения суммы договора.</t>
  </si>
  <si>
    <t>Исполнено 57.61%. Выполнение работ по капитальному ремонту  по дог. №2013.108359 от 23.07.13г идет с отставанием от графика. Освоение средств запланировано до 01.10.2014г. согласно графику производства работ.</t>
  </si>
  <si>
    <t>Исполнено 100%. Погашена кредиторская задолженность по состоянию на 01.01.2014 по капитальному ремонту инфекционного отделения.</t>
  </si>
  <si>
    <t>Исполнено 49.79%. Выполнение работ по капитальному ремонту  по дог. №2013.108359 от 23.07.13г идет с отставанием от графика. Освоение средств запланировано до 01.10.2014г. согласно графику производства работ.</t>
  </si>
  <si>
    <t>План освоения оставшихся денежных средств (по итогам 1 полугодия 2014 года) в рамках реализации муниципальной программы "Развитие здравоохранения города Волгодонска"</t>
  </si>
  <si>
    <t xml:space="preserve"> Не исполнено на 01.09.2014 всего</t>
  </si>
  <si>
    <t>Сумма</t>
  </si>
  <si>
    <t>%</t>
  </si>
  <si>
    <t>Средства будут освоены в 2014г.</t>
  </si>
  <si>
    <t>Средства будут освоены до конца 2014 года. Оплата производится ежемесячно.</t>
  </si>
  <si>
    <t>Профилактика, раннее выявление и лечение не инфекционных и инфекционных заболеваний, патологических состояний и факторов их развития МУЗ "Городская поликлиника №1" Кабинет ВИЧ</t>
  </si>
  <si>
    <t>Решением Волгодонской городской Думы от 20.03.2014 №20 дополнительно выделены средства в сумме 730,0 тыс.рублей на реализацию мероприятий по снижению младенческой смертности в г.Волгодонске. Средства планируется освоить в 3-4 кв.2014.</t>
  </si>
  <si>
    <t>Исполнено 0.5%. В июне выделены средства на приобретение автомобиля в сумме 469.0 тыс.руб., аукцион 05.08.2014г не состоялся по причине отсутствия акта экспертизы Торгово-промышленной палаты РФ. Повторно аукцион запланирован на сентябрь м-ц. согласно плану-графику. Освоение средств запланировано на декабрь 2014. Исполнение средств по авторскому надзору за капитальным ремонтом в сумме 50.7 тыс.руб. будет осуществлено в октябре, после завершения капитального ремонта согл. контр.№7 от 24.04.2014.  Исполнение средств по капитальному ремонту в сумме 3616.6 тыс.руб.  по дог.№2013.108359 от 23.07.13г будет осуществлено до 01.10.2014г. согласно графику производства работ.</t>
  </si>
  <si>
    <t>Срок выполнения работ на проведение капитального ремонта помещений по адресу ул.Молодежная, д.7 (2478.7 тыс.руб.) 17.10.2014г. Выставлен аукцион на проведение текущего ремонта инфекционного отделения (1551.7тыс.руб.), срок подписания контракта 08.09.2014, срок выполнения работ 60 календарных дней,  окончание работ 10.11.2014. Средства будут освоены в 4 квартале 2014.</t>
  </si>
  <si>
    <t>Договора на коммунальные услуги заключены на сумму 32.3 тыс.руб., экономия составляет 17.7 тыс.руб.</t>
  </si>
  <si>
    <t>По состоянию на 01.09.2014 имеется кредиторская задолженность по выплате заработной платы, страховым взносам за август 2014. Срок выплаты зарплаты 15.09.2014.</t>
  </si>
  <si>
    <t xml:space="preserve">Ожидаемое исполнение на 01.09.2014 </t>
  </si>
  <si>
    <t>Исполнено на 01.07.2014  согласно отчету</t>
  </si>
  <si>
    <t>Сложилась экономия по выплатам молодым специалистоам в связи с отпусками и больничными листами, которая будет направлена на выплаты вновь принятым молодым специалистам с 01.09.2014.</t>
  </si>
  <si>
    <t>Оплата производится ежемесячно. Сложилась экономия в сумме 17.7 тыс.руб.по факту заключенных договоров по коммунальным услугам, которая будет учтена при корректировке бюджета по Решению Волгодонской городской Думы.</t>
  </si>
  <si>
    <r>
      <t>Поддержка одаренных детей и</t>
    </r>
    <r>
      <rPr>
        <b/>
        <sz val="8"/>
        <rFont val="Arial Cyr"/>
        <family val="0"/>
      </rPr>
      <t xml:space="preserve"> молодежи</t>
    </r>
  </si>
  <si>
    <t>Межбюджетные трансферты фондам обязательного медицинского страхования</t>
  </si>
  <si>
    <r>
      <t>работников</t>
    </r>
    <r>
      <rPr>
        <b/>
        <i/>
        <strike/>
        <sz val="8"/>
        <rFont val="Arial CYR"/>
        <family val="0"/>
      </rPr>
      <t xml:space="preserve"> </t>
    </r>
    <r>
      <rPr>
        <b/>
        <i/>
        <sz val="8"/>
        <rFont val="Arial CYR"/>
        <family val="0"/>
      </rPr>
      <t xml:space="preserve"> образования</t>
    </r>
  </si>
  <si>
    <t>Начальник Управления здравоохранения г.Волгодонска</t>
  </si>
  <si>
    <t>на 1 января  2015 г.</t>
  </si>
  <si>
    <r>
      <t xml:space="preserve">Расходы учреждений на оплату </t>
    </r>
    <r>
      <rPr>
        <sz val="10"/>
        <rFont val="Arial Cyr"/>
        <family val="0"/>
      </rPr>
      <t>коммунальных услуг</t>
    </r>
  </si>
  <si>
    <r>
      <t xml:space="preserve">работников </t>
    </r>
    <r>
      <rPr>
        <sz val="10"/>
        <rFont val="Arial Cyr"/>
        <family val="0"/>
      </rPr>
      <t xml:space="preserve"> образования</t>
    </r>
  </si>
  <si>
    <t>905 09 02 0502538 612</t>
  </si>
  <si>
    <t>Программные мероприятия по реализации муниципальных программ на 2015 год</t>
  </si>
  <si>
    <t>Всего утверждено 2015 год</t>
  </si>
  <si>
    <t>Всего исполнено 2015 год</t>
  </si>
  <si>
    <t>Программные мероприятия по реализации целевых программ на 2015 год</t>
  </si>
  <si>
    <t>Всего профинансировано 2015 год</t>
  </si>
  <si>
    <t>01970597</t>
  </si>
  <si>
    <t>Муниципальная программа города Волгодонска "Развитие здравоохранения города Волгодонска"</t>
  </si>
  <si>
    <t>МУЗ "Городская поликлиника №3" г.Волгодонск</t>
  </si>
  <si>
    <t>90509 02 0500059 612</t>
  </si>
  <si>
    <t>905 09 02 0502501 612</t>
  </si>
  <si>
    <t>905 09 09 0500019 122</t>
  </si>
  <si>
    <t>905 09 01 0505422 612</t>
  </si>
  <si>
    <t>федеральный бюджет</t>
  </si>
  <si>
    <t>905 09 02 0509010 612</t>
  </si>
  <si>
    <t>905 09 01 0509999 612</t>
  </si>
  <si>
    <t>905 09 09 0509999 612</t>
  </si>
  <si>
    <t>внебюджетные средства</t>
  </si>
  <si>
    <t xml:space="preserve">МУЗ "Городская поликлиника №3" </t>
  </si>
  <si>
    <t xml:space="preserve">МУЗ "Стоматологическая поликлиника" </t>
  </si>
  <si>
    <t xml:space="preserve">Основное мероприятие 1. Совершенствование системы оказания медицинской помощи населению города Волгодонска </t>
  </si>
  <si>
    <t>Основное мероприятие 2. Профилактика, раннее выявление и лечение не инфекционных и инфекционных заболеваний, патологических состояний и факторов их развития</t>
  </si>
  <si>
    <t>Основное мероприятие 5. Создание условий для привлечения в муниципальные учреждения здравовохранения города врачей-специалистов</t>
  </si>
  <si>
    <t>Основное мероприятие 6. Организация повышения квалификации кадров</t>
  </si>
  <si>
    <t>Основное мероприятие 7. Обеспечение работы медицинских кабинетов муниципальных образовательных учреждений</t>
  </si>
  <si>
    <t>Основное мероприятие 8. Обеспечение работы отделения сестринского ухода</t>
  </si>
  <si>
    <t>Основное мероприятие 9. Информационное, программное и материально-техническое обеспечение</t>
  </si>
  <si>
    <t>Основное мероприятие 10. Обеспечение реализации программы</t>
  </si>
  <si>
    <t>Основное мероприятие 11. Обеспечение первичных мер пожарной безопасности</t>
  </si>
  <si>
    <t>Основное мероприятие 12. Укрепление материально-технической базы муниципальных учреждений здравоохранения</t>
  </si>
  <si>
    <t>№ пп</t>
  </si>
  <si>
    <t>№пп</t>
  </si>
  <si>
    <t>ФОТ 5 учр.</t>
  </si>
  <si>
    <t>ФОТ 3 учр.</t>
  </si>
  <si>
    <t>905 09 09 0502503 122</t>
  </si>
  <si>
    <t>на 1 января  2016 г.</t>
  </si>
  <si>
    <t>по состоянию на 01.01.2016 г.</t>
  </si>
  <si>
    <t>В.Ю.Бачинский</t>
  </si>
  <si>
    <t>на  01 января 2016 года</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</si>
</sst>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0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FC19]d\ mmmm\ yyyy\ &quot;г.&quot;"/>
    <numFmt numFmtId="179" formatCode="0.0"/>
    <numFmt numFmtId="180" formatCode="0.0000"/>
    <numFmt numFmtId="181" formatCode="0.000"/>
  </numFmts>
  <fonts count="121">
    <font>
      <sz val="10"/>
      <name val="Arial Cyr"/>
      <family val="0"/>
    </font>
    <font>
      <b/>
      <sz val="10"/>
      <name val="Arial Cyr"/>
      <family val="0"/>
    </font>
    <font>
      <i/>
      <sz val="10"/>
      <name val="Arial Cyr"/>
      <family val="0"/>
    </font>
    <font>
      <b/>
      <i/>
      <sz val="10"/>
      <name val="Arial Cyr"/>
      <family val="0"/>
    </font>
    <font>
      <sz val="8"/>
      <name val="Arial Cyr"/>
      <family val="2"/>
    </font>
    <font>
      <sz val="7"/>
      <name val="Arial Cyr"/>
      <family val="2"/>
    </font>
    <font>
      <b/>
      <sz val="12"/>
      <name val="Arial Cyr"/>
      <family val="2"/>
    </font>
    <font>
      <b/>
      <sz val="8"/>
      <name val="Arial Cyr"/>
      <family val="2"/>
    </font>
    <font>
      <sz val="9"/>
      <name val="Arial Cyr"/>
      <family val="2"/>
    </font>
    <font>
      <u val="single"/>
      <sz val="10"/>
      <color indexed="12"/>
      <name val="Arial Cyr"/>
      <family val="0"/>
    </font>
    <font>
      <u val="single"/>
      <sz val="10"/>
      <color indexed="20"/>
      <name val="Arial Cyr"/>
      <family val="0"/>
    </font>
    <font>
      <b/>
      <sz val="8"/>
      <name val="Arial"/>
      <family val="2"/>
    </font>
    <font>
      <b/>
      <i/>
      <sz val="8"/>
      <name val="Arial CYR"/>
      <family val="0"/>
    </font>
    <font>
      <sz val="10"/>
      <name val="Times New Roman"/>
      <family val="1"/>
    </font>
    <font>
      <b/>
      <sz val="10"/>
      <name val="Times New Roman"/>
      <family val="1"/>
    </font>
    <font>
      <i/>
      <sz val="8"/>
      <name val="Arial CYR"/>
      <family val="0"/>
    </font>
    <font>
      <b/>
      <sz val="11"/>
      <color indexed="8"/>
      <name val="Calibri"/>
      <family val="2"/>
    </font>
    <font>
      <i/>
      <sz val="12"/>
      <name val="Arial Cyr"/>
      <family val="0"/>
    </font>
    <font>
      <sz val="14"/>
      <name val="Arial Cyr"/>
      <family val="2"/>
    </font>
    <font>
      <b/>
      <sz val="14"/>
      <name val="Arial Cyr"/>
      <family val="0"/>
    </font>
    <font>
      <sz val="8"/>
      <name val="Tahoma"/>
      <family val="2"/>
    </font>
    <font>
      <b/>
      <sz val="8"/>
      <name val="Tahoma"/>
      <family val="2"/>
    </font>
    <font>
      <b/>
      <i/>
      <strike/>
      <sz val="8"/>
      <name val="Arial CYR"/>
      <family val="0"/>
    </font>
    <font>
      <b/>
      <sz val="9"/>
      <name val="Arial Cyr"/>
      <family val="0"/>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0"/>
      <color indexed="8"/>
      <name val="Times New Roman"/>
      <family val="1"/>
    </font>
    <font>
      <b/>
      <sz val="10"/>
      <color indexed="8"/>
      <name val="Times New Roman"/>
      <family val="1"/>
    </font>
    <font>
      <sz val="10"/>
      <color indexed="9"/>
      <name val="Arial Cyr"/>
      <family val="0"/>
    </font>
    <font>
      <i/>
      <sz val="10"/>
      <color indexed="12"/>
      <name val="Arial Cyr"/>
      <family val="2"/>
    </font>
    <font>
      <sz val="11"/>
      <name val="Calibri"/>
      <family val="2"/>
    </font>
    <font>
      <b/>
      <sz val="11"/>
      <name val="Calibri"/>
      <family val="2"/>
    </font>
    <font>
      <b/>
      <sz val="8"/>
      <color indexed="8"/>
      <name val="Calibri"/>
      <family val="2"/>
    </font>
    <font>
      <b/>
      <i/>
      <sz val="8"/>
      <color indexed="8"/>
      <name val="Calibri"/>
      <family val="2"/>
    </font>
    <font>
      <sz val="11"/>
      <color indexed="8"/>
      <name val="Times New Roman"/>
      <family val="1"/>
    </font>
    <font>
      <b/>
      <sz val="11"/>
      <color indexed="8"/>
      <name val="Times New Roman"/>
      <family val="1"/>
    </font>
    <font>
      <sz val="12"/>
      <color indexed="8"/>
      <name val="Times New Roman"/>
      <family val="1"/>
    </font>
    <font>
      <sz val="8"/>
      <color indexed="12"/>
      <name val="Arial Cyr"/>
      <family val="0"/>
    </font>
    <font>
      <sz val="10"/>
      <color indexed="12"/>
      <name val="Arial Cyr"/>
      <family val="0"/>
    </font>
    <font>
      <sz val="9"/>
      <color indexed="12"/>
      <name val="Arial Cyr"/>
      <family val="0"/>
    </font>
    <font>
      <b/>
      <sz val="10"/>
      <color indexed="12"/>
      <name val="Arial Cyr"/>
      <family val="0"/>
    </font>
    <font>
      <b/>
      <sz val="8"/>
      <color indexed="12"/>
      <name val="Calibri"/>
      <family val="2"/>
    </font>
    <font>
      <sz val="12"/>
      <color indexed="12"/>
      <name val="Times New Roman"/>
      <family val="1"/>
    </font>
    <font>
      <b/>
      <sz val="10"/>
      <color indexed="10"/>
      <name val="Arial Cyr"/>
      <family val="0"/>
    </font>
    <font>
      <sz val="10"/>
      <color indexed="10"/>
      <name val="Arial Cyr"/>
      <family val="0"/>
    </font>
    <font>
      <sz val="12"/>
      <color indexed="17"/>
      <name val="Times New Roman"/>
      <family val="1"/>
    </font>
    <font>
      <sz val="10"/>
      <color indexed="17"/>
      <name val="Times New Roman"/>
      <family val="1"/>
    </font>
    <font>
      <sz val="10"/>
      <color indexed="17"/>
      <name val="Arial Cyr"/>
      <family val="0"/>
    </font>
    <font>
      <sz val="10"/>
      <color indexed="10"/>
      <name val="Times New Roman"/>
      <family val="1"/>
    </font>
    <font>
      <sz val="10"/>
      <color indexed="9"/>
      <name val="Times New Roman"/>
      <family val="1"/>
    </font>
    <font>
      <b/>
      <i/>
      <sz val="12"/>
      <color indexed="8"/>
      <name val="Times New Roman"/>
      <family val="1"/>
    </font>
    <font>
      <b/>
      <i/>
      <sz val="10"/>
      <color indexed="8"/>
      <name val="Times New Roman"/>
      <family val="1"/>
    </font>
    <font>
      <b/>
      <i/>
      <sz val="12"/>
      <color indexed="12"/>
      <name val="Times New Roman"/>
      <family val="1"/>
    </font>
    <font>
      <b/>
      <sz val="8"/>
      <color indexed="10"/>
      <name val="Calibri"/>
      <family val="2"/>
    </font>
    <font>
      <b/>
      <i/>
      <sz val="8"/>
      <color indexed="10"/>
      <name val="Calibri"/>
      <family val="2"/>
    </font>
    <font>
      <b/>
      <sz val="12"/>
      <color indexed="8"/>
      <name val="Times New Roman"/>
      <family val="1"/>
    </font>
    <font>
      <sz val="11"/>
      <color indexed="30"/>
      <name val="Calibri"/>
      <family val="2"/>
    </font>
    <font>
      <sz val="16"/>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sz val="10"/>
      <color rgb="FF000000"/>
      <name val="Times New Roman"/>
      <family val="1"/>
    </font>
    <font>
      <sz val="10"/>
      <color theme="0"/>
      <name val="Arial Cyr"/>
      <family val="0"/>
    </font>
    <font>
      <i/>
      <sz val="10"/>
      <color rgb="FF0000FF"/>
      <name val="Arial Cyr"/>
      <family val="2"/>
    </font>
    <font>
      <b/>
      <sz val="8"/>
      <color theme="1"/>
      <name val="Calibri"/>
      <family val="2"/>
    </font>
    <font>
      <b/>
      <i/>
      <sz val="8"/>
      <color theme="1"/>
      <name val="Calibri"/>
      <family val="2"/>
    </font>
    <font>
      <sz val="11"/>
      <color theme="1"/>
      <name val="Times New Roman"/>
      <family val="1"/>
    </font>
    <font>
      <b/>
      <sz val="11"/>
      <color theme="1"/>
      <name val="Times New Roman"/>
      <family val="1"/>
    </font>
    <font>
      <sz val="12"/>
      <color theme="1"/>
      <name val="Times New Roman"/>
      <family val="1"/>
    </font>
    <font>
      <sz val="10"/>
      <color theme="1"/>
      <name val="Times New Roman"/>
      <family val="1"/>
    </font>
    <font>
      <b/>
      <sz val="10"/>
      <color theme="1"/>
      <name val="Times New Roman"/>
      <family val="1"/>
    </font>
    <font>
      <sz val="8"/>
      <color rgb="FF9933FF"/>
      <name val="Arial Cyr"/>
      <family val="0"/>
    </font>
    <font>
      <sz val="10"/>
      <color rgb="FF9933FF"/>
      <name val="Arial Cyr"/>
      <family val="0"/>
    </font>
    <font>
      <sz val="9"/>
      <color rgb="FF9933FF"/>
      <name val="Arial Cyr"/>
      <family val="0"/>
    </font>
    <font>
      <b/>
      <sz val="10"/>
      <color rgb="FF9933FF"/>
      <name val="Arial Cyr"/>
      <family val="0"/>
    </font>
    <font>
      <b/>
      <sz val="8"/>
      <color rgb="FF9933FF"/>
      <name val="Calibri"/>
      <family val="2"/>
    </font>
    <font>
      <sz val="12"/>
      <color rgb="FF9933FF"/>
      <name val="Times New Roman"/>
      <family val="1"/>
    </font>
    <font>
      <b/>
      <sz val="10"/>
      <color rgb="FFFF0000"/>
      <name val="Arial Cyr"/>
      <family val="0"/>
    </font>
    <font>
      <sz val="10"/>
      <color rgb="FFFF0000"/>
      <name val="Arial Cyr"/>
      <family val="0"/>
    </font>
    <font>
      <sz val="12"/>
      <color rgb="FF008000"/>
      <name val="Times New Roman"/>
      <family val="1"/>
    </font>
    <font>
      <sz val="10"/>
      <color rgb="FF008000"/>
      <name val="Times New Roman"/>
      <family val="1"/>
    </font>
    <font>
      <sz val="10"/>
      <color rgb="FF008000"/>
      <name val="Arial Cyr"/>
      <family val="0"/>
    </font>
    <font>
      <sz val="10"/>
      <color rgb="FFFF0000"/>
      <name val="Times New Roman"/>
      <family val="1"/>
    </font>
    <font>
      <sz val="10"/>
      <color theme="0"/>
      <name val="Times New Roman"/>
      <family val="1"/>
    </font>
    <font>
      <b/>
      <i/>
      <sz val="12"/>
      <color theme="1"/>
      <name val="Times New Roman"/>
      <family val="1"/>
    </font>
    <font>
      <b/>
      <i/>
      <sz val="10"/>
      <color theme="1"/>
      <name val="Times New Roman"/>
      <family val="1"/>
    </font>
    <font>
      <b/>
      <i/>
      <sz val="12"/>
      <color rgb="FF9933FF"/>
      <name val="Times New Roman"/>
      <family val="1"/>
    </font>
    <font>
      <b/>
      <sz val="8"/>
      <color rgb="FFFF0000"/>
      <name val="Calibri"/>
      <family val="2"/>
    </font>
    <font>
      <b/>
      <i/>
      <sz val="8"/>
      <color rgb="FFFF0000"/>
      <name val="Calibri"/>
      <family val="2"/>
    </font>
    <font>
      <sz val="11"/>
      <color rgb="FF0070C0"/>
      <name val="Calibri"/>
      <family val="2"/>
    </font>
    <font>
      <b/>
      <sz val="12"/>
      <color rgb="FF000000"/>
      <name val="Times New Roman"/>
      <family val="1"/>
    </font>
    <font>
      <sz val="16"/>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CCFF"/>
        <bgColor indexed="64"/>
      </patternFill>
    </fill>
    <fill>
      <patternFill patternType="solid">
        <fgColor rgb="FFFFFF00"/>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mediu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hair"/>
      <bottom style="hair"/>
    </border>
    <border>
      <left>
        <color indexed="63"/>
      </left>
      <right>
        <color indexed="63"/>
      </right>
      <top style="hair"/>
      <bottom>
        <color indexed="63"/>
      </bottom>
    </border>
    <border>
      <left style="thin"/>
      <right>
        <color indexed="63"/>
      </right>
      <top style="thin"/>
      <bottom>
        <color indexed="63"/>
      </bottom>
    </border>
    <border>
      <left>
        <color indexed="63"/>
      </left>
      <right>
        <color indexed="63"/>
      </right>
      <top>
        <color indexed="63"/>
      </top>
      <bottom style="hair"/>
    </border>
    <border>
      <left style="thin"/>
      <right>
        <color indexed="63"/>
      </right>
      <top>
        <color indexed="63"/>
      </top>
      <bottom>
        <color indexed="63"/>
      </bottom>
    </border>
    <border>
      <left>
        <color indexed="63"/>
      </left>
      <right>
        <color indexed="63"/>
      </right>
      <top style="hair"/>
      <bottom style="thin"/>
    </border>
    <border>
      <left>
        <color indexed="63"/>
      </left>
      <right style="thin"/>
      <top style="hair"/>
      <bottom style="thin"/>
    </border>
    <border>
      <left>
        <color indexed="63"/>
      </left>
      <right style="thin"/>
      <top style="thin"/>
      <bottom style="hair"/>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thin"/>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0" fontId="75" fillId="27" borderId="2" applyNumberFormat="0" applyAlignment="0" applyProtection="0"/>
    <xf numFmtId="0" fontId="76" fillId="27"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0" borderId="6" applyNumberFormat="0" applyFill="0" applyAlignment="0" applyProtection="0"/>
    <xf numFmtId="0" fontId="81" fillId="28" borderId="7" applyNumberFormat="0" applyAlignment="0" applyProtection="0"/>
    <xf numFmtId="0" fontId="82" fillId="0" borderId="0" applyNumberFormat="0" applyFill="0" applyBorder="0" applyAlignment="0" applyProtection="0"/>
    <xf numFmtId="0" fontId="83" fillId="29" borderId="0" applyNumberFormat="0" applyBorder="0" applyAlignment="0" applyProtection="0"/>
    <xf numFmtId="0" fontId="10" fillId="0" borderId="0" applyNumberFormat="0" applyFill="0" applyBorder="0" applyAlignment="0" applyProtection="0"/>
    <xf numFmtId="0" fontId="84" fillId="30" borderId="0" applyNumberFormat="0" applyBorder="0" applyAlignment="0" applyProtection="0"/>
    <xf numFmtId="0" fontId="8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6" fillId="0" borderId="9" applyNumberFormat="0" applyFill="0" applyAlignment="0" applyProtection="0"/>
    <xf numFmtId="0" fontId="87"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8" fillId="32" borderId="0" applyNumberFormat="0" applyBorder="0" applyAlignment="0" applyProtection="0"/>
  </cellStyleXfs>
  <cellXfs count="758">
    <xf numFmtId="0" fontId="0" fillId="0" borderId="0" xfId="0" applyAlignment="1">
      <alignment/>
    </xf>
    <xf numFmtId="0" fontId="0" fillId="0" borderId="10" xfId="0" applyFont="1" applyFill="1" applyBorder="1" applyAlignment="1">
      <alignment horizontal="center"/>
    </xf>
    <xf numFmtId="0" fontId="0" fillId="0" borderId="0" xfId="0" applyFont="1" applyFill="1" applyAlignment="1">
      <alignment/>
    </xf>
    <xf numFmtId="0" fontId="0" fillId="0" borderId="11" xfId="0" applyFont="1" applyFill="1" applyBorder="1" applyAlignment="1">
      <alignment horizontal="center"/>
    </xf>
    <xf numFmtId="0" fontId="0" fillId="0" borderId="12"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xf>
    <xf numFmtId="0" fontId="0" fillId="0" borderId="14"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49" fontId="4" fillId="0" borderId="17" xfId="0" applyNumberFormat="1" applyFont="1" applyFill="1" applyBorder="1" applyAlignment="1">
      <alignment horizontal="center" wrapText="1"/>
    </xf>
    <xf numFmtId="49" fontId="4" fillId="0" borderId="18" xfId="0" applyNumberFormat="1" applyFont="1" applyFill="1" applyBorder="1" applyAlignment="1">
      <alignment horizontal="center" wrapText="1"/>
    </xf>
    <xf numFmtId="0" fontId="0" fillId="0" borderId="10" xfId="0" applyFont="1" applyFill="1" applyBorder="1" applyAlignment="1">
      <alignment/>
    </xf>
    <xf numFmtId="49" fontId="4" fillId="0" borderId="14" xfId="0" applyNumberFormat="1" applyFont="1" applyFill="1" applyBorder="1" applyAlignment="1">
      <alignment horizontal="center"/>
    </xf>
    <xf numFmtId="0" fontId="0" fillId="0" borderId="0" xfId="0" applyFont="1" applyFill="1" applyAlignment="1">
      <alignment horizontal="left" vertical="center"/>
    </xf>
    <xf numFmtId="0" fontId="0" fillId="0" borderId="0" xfId="0" applyFont="1" applyFill="1" applyBorder="1" applyAlignment="1">
      <alignment horizontal="center"/>
    </xf>
    <xf numFmtId="0" fontId="0" fillId="0" borderId="11" xfId="0" applyFont="1" applyFill="1" applyBorder="1" applyAlignment="1">
      <alignment/>
    </xf>
    <xf numFmtId="0" fontId="0" fillId="0" borderId="12" xfId="0" applyFont="1" applyFill="1" applyBorder="1" applyAlignment="1">
      <alignment/>
    </xf>
    <xf numFmtId="49" fontId="7" fillId="0" borderId="0" xfId="0" applyNumberFormat="1" applyFont="1" applyFill="1" applyBorder="1" applyAlignment="1">
      <alignment horizontal="center" wrapText="1"/>
    </xf>
    <xf numFmtId="0" fontId="4" fillId="0" borderId="0" xfId="0" applyFont="1" applyFill="1" applyBorder="1" applyAlignment="1">
      <alignment horizontal="center"/>
    </xf>
    <xf numFmtId="0" fontId="4" fillId="0" borderId="0" xfId="0" applyFont="1" applyFill="1" applyAlignment="1">
      <alignment/>
    </xf>
    <xf numFmtId="0" fontId="0" fillId="0" borderId="0" xfId="0" applyFont="1" applyFill="1" applyAlignment="1">
      <alignment/>
    </xf>
    <xf numFmtId="0" fontId="4" fillId="0" borderId="0" xfId="0" applyFont="1" applyFill="1" applyAlignment="1">
      <alignment/>
    </xf>
    <xf numFmtId="49" fontId="5"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xf>
    <xf numFmtId="0" fontId="0" fillId="0" borderId="0" xfId="0" applyFont="1" applyFill="1" applyAlignment="1">
      <alignment vertical="center"/>
    </xf>
    <xf numFmtId="0" fontId="4" fillId="0" borderId="0" xfId="0" applyFont="1" applyFill="1" applyBorder="1" applyAlignment="1">
      <alignment/>
    </xf>
    <xf numFmtId="0" fontId="4" fillId="0" borderId="0" xfId="0" applyFont="1" applyFill="1" applyAlignment="1">
      <alignment vertical="center"/>
    </xf>
    <xf numFmtId="0" fontId="0" fillId="0" borderId="19" xfId="0" applyFont="1" applyFill="1" applyBorder="1" applyAlignment="1">
      <alignment/>
    </xf>
    <xf numFmtId="49" fontId="4" fillId="0" borderId="0" xfId="0" applyNumberFormat="1" applyFont="1" applyFill="1" applyBorder="1" applyAlignment="1">
      <alignment horizontal="left" vertical="center" wrapText="1"/>
    </xf>
    <xf numFmtId="0" fontId="4" fillId="0" borderId="10" xfId="0" applyFont="1" applyFill="1" applyBorder="1" applyAlignment="1">
      <alignment horizontal="center"/>
    </xf>
    <xf numFmtId="0" fontId="6" fillId="0" borderId="0" xfId="0" applyFont="1" applyFill="1" applyAlignment="1">
      <alignment horizontal="center" wrapText="1"/>
    </xf>
    <xf numFmtId="0" fontId="6" fillId="0" borderId="0" xfId="0" applyFont="1" applyFill="1" applyAlignment="1">
      <alignment horizontal="left" vertical="center" wrapText="1"/>
    </xf>
    <xf numFmtId="0" fontId="4" fillId="0" borderId="0" xfId="0" applyFont="1" applyFill="1" applyBorder="1" applyAlignment="1">
      <alignment horizontal="right"/>
    </xf>
    <xf numFmtId="0" fontId="4" fillId="0" borderId="0" xfId="0" applyFont="1" applyFill="1" applyAlignment="1">
      <alignment horizontal="right"/>
    </xf>
    <xf numFmtId="0" fontId="0" fillId="0" borderId="0" xfId="0" applyFont="1" applyFill="1" applyAlignment="1">
      <alignment horizontal="center"/>
    </xf>
    <xf numFmtId="0" fontId="4" fillId="0" borderId="0" xfId="0" applyFont="1" applyFill="1" applyAlignment="1">
      <alignment horizontal="left" vertical="center"/>
    </xf>
    <xf numFmtId="0" fontId="0" fillId="0" borderId="14" xfId="0" applyFont="1" applyFill="1" applyBorder="1" applyAlignment="1">
      <alignment horizontal="center"/>
    </xf>
    <xf numFmtId="0" fontId="4" fillId="0" borderId="14" xfId="0" applyFont="1" applyFill="1" applyBorder="1" applyAlignment="1">
      <alignment horizontal="right"/>
    </xf>
    <xf numFmtId="0" fontId="0" fillId="0" borderId="15" xfId="0" applyFont="1" applyFill="1" applyBorder="1" applyAlignment="1">
      <alignment horizontal="center"/>
    </xf>
    <xf numFmtId="0" fontId="4" fillId="0" borderId="15" xfId="0" applyFont="1" applyFill="1" applyBorder="1" applyAlignment="1">
      <alignment horizontal="right"/>
    </xf>
    <xf numFmtId="0" fontId="0" fillId="0" borderId="14" xfId="0" applyFont="1" applyFill="1" applyBorder="1" applyAlignment="1">
      <alignment horizontal="left" vertical="center"/>
    </xf>
    <xf numFmtId="0" fontId="0" fillId="0" borderId="14" xfId="0" applyFont="1" applyFill="1" applyBorder="1" applyAlignment="1">
      <alignment horizontal="left"/>
    </xf>
    <xf numFmtId="49" fontId="7" fillId="0" borderId="18" xfId="0" applyNumberFormat="1" applyFont="1" applyFill="1" applyBorder="1" applyAlignment="1">
      <alignment horizontal="center" wrapText="1"/>
    </xf>
    <xf numFmtId="49" fontId="7" fillId="0" borderId="10" xfId="0" applyNumberFormat="1" applyFont="1" applyFill="1" applyBorder="1" applyAlignment="1">
      <alignment horizontal="center" wrapText="1"/>
    </xf>
    <xf numFmtId="0" fontId="4" fillId="0" borderId="10" xfId="0" applyFont="1" applyFill="1" applyBorder="1" applyAlignment="1">
      <alignment horizontal="center" vertical="center"/>
    </xf>
    <xf numFmtId="0" fontId="0" fillId="0" borderId="20" xfId="0" applyFont="1" applyFill="1" applyBorder="1" applyAlignment="1">
      <alignment/>
    </xf>
    <xf numFmtId="0" fontId="0" fillId="0" borderId="21" xfId="0" applyFont="1" applyFill="1" applyBorder="1" applyAlignment="1">
      <alignment/>
    </xf>
    <xf numFmtId="49" fontId="7" fillId="0" borderId="10" xfId="0" applyNumberFormat="1" applyFont="1" applyFill="1" applyBorder="1" applyAlignment="1">
      <alignment horizontal="center" wrapText="1"/>
    </xf>
    <xf numFmtId="49" fontId="7" fillId="0" borderId="18" xfId="0" applyNumberFormat="1" applyFont="1" applyFill="1" applyBorder="1" applyAlignment="1">
      <alignment horizontal="center"/>
    </xf>
    <xf numFmtId="49" fontId="4" fillId="0" borderId="17" xfId="0" applyNumberFormat="1" applyFont="1" applyFill="1" applyBorder="1" applyAlignment="1">
      <alignment horizontal="center"/>
    </xf>
    <xf numFmtId="49" fontId="4" fillId="0" borderId="18" xfId="0" applyNumberFormat="1" applyFont="1" applyFill="1" applyBorder="1" applyAlignment="1">
      <alignment horizontal="center"/>
    </xf>
    <xf numFmtId="49" fontId="4" fillId="0" borderId="10" xfId="0" applyNumberFormat="1" applyFont="1" applyFill="1" applyBorder="1" applyAlignment="1">
      <alignment horizontal="center"/>
    </xf>
    <xf numFmtId="49" fontId="7" fillId="0" borderId="10" xfId="0" applyNumberFormat="1" applyFont="1" applyFill="1" applyBorder="1" applyAlignment="1">
      <alignment horizontal="center"/>
    </xf>
    <xf numFmtId="0" fontId="7" fillId="0" borderId="0" xfId="0" applyNumberFormat="1" applyFont="1" applyFill="1" applyBorder="1" applyAlignment="1" applyProtection="1">
      <alignment vertical="center" wrapText="1"/>
      <protection/>
    </xf>
    <xf numFmtId="49" fontId="12" fillId="0" borderId="0" xfId="0" applyNumberFormat="1" applyFont="1" applyFill="1" applyBorder="1" applyAlignment="1">
      <alignment horizontal="left" vertical="center" wrapText="1"/>
    </xf>
    <xf numFmtId="49" fontId="4" fillId="0" borderId="21" xfId="0" applyNumberFormat="1" applyFont="1" applyFill="1" applyBorder="1" applyAlignment="1">
      <alignment horizontal="left" vertical="center" wrapText="1"/>
    </xf>
    <xf numFmtId="0" fontId="0" fillId="0" borderId="0" xfId="0" applyFill="1" applyBorder="1" applyAlignment="1">
      <alignment/>
    </xf>
    <xf numFmtId="0" fontId="0" fillId="0" borderId="0" xfId="0" applyFill="1" applyAlignment="1">
      <alignment/>
    </xf>
    <xf numFmtId="0" fontId="89" fillId="0" borderId="10" xfId="0" applyFont="1" applyFill="1" applyBorder="1" applyAlignment="1">
      <alignment horizontal="center"/>
    </xf>
    <xf numFmtId="4" fontId="90" fillId="0" borderId="10" xfId="0" applyNumberFormat="1" applyFont="1" applyFill="1" applyBorder="1" applyAlignment="1">
      <alignment horizontal="right" wrapText="1"/>
    </xf>
    <xf numFmtId="4" fontId="89" fillId="0" borderId="10" xfId="0" applyNumberFormat="1" applyFont="1" applyFill="1" applyBorder="1" applyAlignment="1">
      <alignment horizontal="right" wrapText="1"/>
    </xf>
    <xf numFmtId="0" fontId="89" fillId="0" borderId="0" xfId="0" applyFont="1" applyFill="1" applyBorder="1" applyAlignment="1">
      <alignment vertical="top" wrapText="1"/>
    </xf>
    <xf numFmtId="4" fontId="0" fillId="0" borderId="11" xfId="0" applyNumberFormat="1" applyFont="1" applyFill="1" applyBorder="1" applyAlignment="1">
      <alignment horizontal="right"/>
    </xf>
    <xf numFmtId="4" fontId="0" fillId="0" borderId="10" xfId="0" applyNumberFormat="1" applyFont="1" applyFill="1" applyBorder="1" applyAlignment="1">
      <alignment horizontal="right"/>
    </xf>
    <xf numFmtId="4" fontId="0" fillId="0" borderId="12" xfId="0" applyNumberFormat="1" applyFont="1" applyFill="1" applyBorder="1" applyAlignment="1">
      <alignment horizontal="right"/>
    </xf>
    <xf numFmtId="4" fontId="0" fillId="0" borderId="13" xfId="0" applyNumberFormat="1" applyFont="1" applyFill="1" applyBorder="1" applyAlignment="1">
      <alignment horizontal="right"/>
    </xf>
    <xf numFmtId="0" fontId="1" fillId="0" borderId="0" xfId="0" applyFont="1" applyFill="1" applyAlignment="1">
      <alignment/>
    </xf>
    <xf numFmtId="4" fontId="1" fillId="0" borderId="10" xfId="0" applyNumberFormat="1" applyFont="1" applyFill="1" applyBorder="1" applyAlignment="1">
      <alignment horizontal="right"/>
    </xf>
    <xf numFmtId="0" fontId="1" fillId="0" borderId="0" xfId="0" applyFont="1" applyFill="1" applyBorder="1" applyAlignment="1">
      <alignment/>
    </xf>
    <xf numFmtId="0" fontId="89" fillId="0" borderId="10" xfId="0" applyFont="1" applyFill="1" applyBorder="1" applyAlignment="1">
      <alignment horizontal="justify" vertical="top" wrapText="1"/>
    </xf>
    <xf numFmtId="0" fontId="90" fillId="0" borderId="10" xfId="0" applyFont="1" applyFill="1" applyBorder="1" applyAlignment="1">
      <alignment horizontal="justify" vertical="top" wrapText="1"/>
    </xf>
    <xf numFmtId="0" fontId="90" fillId="0" borderId="12" xfId="0" applyFont="1" applyFill="1" applyBorder="1" applyAlignment="1">
      <alignment horizontal="justify" wrapText="1"/>
    </xf>
    <xf numFmtId="4" fontId="1" fillId="0" borderId="11" xfId="0" applyNumberFormat="1" applyFont="1" applyFill="1" applyBorder="1" applyAlignment="1">
      <alignment horizontal="right"/>
    </xf>
    <xf numFmtId="49" fontId="7" fillId="0" borderId="10" xfId="0" applyNumberFormat="1" applyFont="1" applyFill="1" applyBorder="1" applyAlignment="1">
      <alignment horizontal="center"/>
    </xf>
    <xf numFmtId="4" fontId="0" fillId="0" borderId="0" xfId="0" applyNumberFormat="1" applyFont="1" applyFill="1" applyAlignment="1">
      <alignment/>
    </xf>
    <xf numFmtId="0" fontId="91" fillId="0" borderId="0" xfId="0" applyFont="1" applyFill="1" applyAlignment="1">
      <alignment/>
    </xf>
    <xf numFmtId="0" fontId="4" fillId="0" borderId="22" xfId="0" applyFont="1" applyFill="1" applyBorder="1" applyAlignment="1">
      <alignment horizontal="center" vertical="center"/>
    </xf>
    <xf numFmtId="49" fontId="7" fillId="0" borderId="23" xfId="0" applyNumberFormat="1" applyFont="1" applyFill="1" applyBorder="1" applyAlignment="1">
      <alignment horizontal="left" vertical="center" wrapText="1"/>
    </xf>
    <xf numFmtId="0" fontId="4" fillId="0" borderId="24" xfId="0" applyFont="1" applyFill="1" applyBorder="1" applyAlignment="1">
      <alignment horizontal="left" vertical="center" wrapText="1"/>
    </xf>
    <xf numFmtId="49" fontId="4" fillId="0" borderId="25" xfId="0" applyNumberFormat="1" applyFont="1" applyFill="1" applyBorder="1" applyAlignment="1">
      <alignment horizontal="center"/>
    </xf>
    <xf numFmtId="0" fontId="4" fillId="0" borderId="26" xfId="0" applyFont="1" applyFill="1" applyBorder="1" applyAlignment="1">
      <alignment horizontal="left" vertical="center" wrapText="1"/>
    </xf>
    <xf numFmtId="49" fontId="4" fillId="0" borderId="17" xfId="0" applyNumberFormat="1" applyFont="1" applyFill="1" applyBorder="1" applyAlignment="1">
      <alignment horizontal="center"/>
    </xf>
    <xf numFmtId="0" fontId="4" fillId="0" borderId="23" xfId="0" applyFont="1" applyFill="1" applyBorder="1" applyAlignment="1">
      <alignment horizontal="left" vertical="center" wrapText="1"/>
    </xf>
    <xf numFmtId="0" fontId="0" fillId="0" borderId="22" xfId="0" applyFont="1" applyFill="1" applyBorder="1" applyAlignment="1">
      <alignment/>
    </xf>
    <xf numFmtId="49" fontId="4" fillId="0" borderId="27" xfId="0" applyNumberFormat="1" applyFont="1" applyFill="1" applyBorder="1" applyAlignment="1">
      <alignment horizontal="center"/>
    </xf>
    <xf numFmtId="49" fontId="7" fillId="0" borderId="12" xfId="0" applyNumberFormat="1" applyFont="1" applyFill="1" applyBorder="1" applyAlignment="1">
      <alignment horizontal="center" wrapText="1"/>
    </xf>
    <xf numFmtId="49" fontId="4" fillId="0" borderId="18" xfId="0" applyNumberFormat="1" applyFont="1" applyFill="1" applyBorder="1" applyAlignment="1">
      <alignment horizontal="center"/>
    </xf>
    <xf numFmtId="49" fontId="7" fillId="0" borderId="25" xfId="0" applyNumberFormat="1" applyFont="1" applyFill="1" applyBorder="1" applyAlignment="1">
      <alignment horizontal="center" wrapText="1"/>
    </xf>
    <xf numFmtId="49" fontId="7" fillId="0" borderId="26" xfId="0" applyNumberFormat="1" applyFont="1" applyFill="1" applyBorder="1" applyAlignment="1">
      <alignment horizontal="left" vertical="center" wrapText="1"/>
    </xf>
    <xf numFmtId="49" fontId="7" fillId="0" borderId="17" xfId="0" applyNumberFormat="1" applyFont="1" applyFill="1" applyBorder="1" applyAlignment="1">
      <alignment horizontal="center"/>
    </xf>
    <xf numFmtId="49" fontId="7" fillId="0" borderId="18" xfId="0" applyNumberFormat="1" applyFont="1" applyFill="1" applyBorder="1" applyAlignment="1">
      <alignment horizontal="center"/>
    </xf>
    <xf numFmtId="49" fontId="4" fillId="0" borderId="23" xfId="0" applyNumberFormat="1" applyFont="1" applyFill="1" applyBorder="1" applyAlignment="1">
      <alignment horizontal="left" vertical="center" wrapText="1"/>
    </xf>
    <xf numFmtId="49" fontId="7" fillId="0" borderId="25" xfId="0" applyNumberFormat="1" applyFont="1" applyFill="1" applyBorder="1" applyAlignment="1">
      <alignment horizontal="center"/>
    </xf>
    <xf numFmtId="0" fontId="7" fillId="0" borderId="23" xfId="0" applyFont="1" applyFill="1" applyBorder="1" applyAlignment="1">
      <alignment horizontal="left" vertical="center" wrapText="1"/>
    </xf>
    <xf numFmtId="49" fontId="7" fillId="0" borderId="17" xfId="0" applyNumberFormat="1" applyFont="1" applyFill="1" applyBorder="1" applyAlignment="1">
      <alignment horizontal="center"/>
    </xf>
    <xf numFmtId="49" fontId="4" fillId="0" borderId="23" xfId="0" applyNumberFormat="1" applyFont="1" applyFill="1" applyBorder="1" applyAlignment="1">
      <alignment horizontal="left" vertical="center" wrapText="1" indent="1"/>
    </xf>
    <xf numFmtId="49" fontId="4" fillId="0" borderId="18" xfId="0" applyNumberFormat="1" applyFont="1" applyFill="1" applyBorder="1" applyAlignment="1">
      <alignment horizontal="center" wrapText="1"/>
    </xf>
    <xf numFmtId="0" fontId="4" fillId="0" borderId="23" xfId="0" applyNumberFormat="1" applyFont="1" applyFill="1" applyBorder="1" applyAlignment="1">
      <alignment horizontal="left" vertical="center" wrapText="1" indent="1"/>
    </xf>
    <xf numFmtId="49" fontId="4" fillId="0" borderId="25" xfId="0" applyNumberFormat="1" applyFont="1" applyFill="1" applyBorder="1" applyAlignment="1">
      <alignment horizontal="center"/>
    </xf>
    <xf numFmtId="49" fontId="7" fillId="0" borderId="18" xfId="0" applyNumberFormat="1" applyFont="1" applyFill="1" applyBorder="1" applyAlignment="1">
      <alignment horizontal="center" wrapText="1"/>
    </xf>
    <xf numFmtId="49" fontId="4" fillId="0" borderId="23" xfId="0" applyNumberFormat="1" applyFont="1" applyFill="1" applyBorder="1" applyAlignment="1">
      <alignment horizontal="left" vertical="center" wrapText="1"/>
    </xf>
    <xf numFmtId="0" fontId="7" fillId="0" borderId="23" xfId="0" applyNumberFormat="1" applyFont="1" applyFill="1" applyBorder="1" applyAlignment="1">
      <alignment horizontal="left" vertical="center" wrapText="1"/>
    </xf>
    <xf numFmtId="49" fontId="7" fillId="0" borderId="28" xfId="0" applyNumberFormat="1" applyFont="1" applyFill="1" applyBorder="1" applyAlignment="1">
      <alignment horizontal="left" vertical="center" wrapText="1"/>
    </xf>
    <xf numFmtId="49" fontId="4" fillId="0" borderId="26" xfId="0" applyNumberFormat="1" applyFont="1" applyFill="1" applyBorder="1" applyAlignment="1">
      <alignment horizontal="left" vertical="center" wrapText="1"/>
    </xf>
    <xf numFmtId="49" fontId="7" fillId="0" borderId="25" xfId="0" applyNumberFormat="1" applyFont="1" applyFill="1" applyBorder="1" applyAlignment="1">
      <alignment horizontal="center"/>
    </xf>
    <xf numFmtId="49" fontId="7" fillId="0" borderId="23" xfId="0" applyNumberFormat="1"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23" xfId="0" applyNumberFormat="1" applyFont="1" applyFill="1" applyBorder="1" applyAlignment="1" applyProtection="1">
      <alignment horizontal="left" vertical="center" wrapText="1" indent="2"/>
      <protection/>
    </xf>
    <xf numFmtId="49" fontId="4" fillId="0" borderId="23" xfId="0" applyNumberFormat="1" applyFont="1" applyFill="1" applyBorder="1" applyAlignment="1">
      <alignment horizontal="left" vertical="center" wrapText="1" indent="2"/>
    </xf>
    <xf numFmtId="49" fontId="4" fillId="0" borderId="11" xfId="0" applyNumberFormat="1" applyFont="1" applyFill="1" applyBorder="1" applyAlignment="1">
      <alignment horizontal="center"/>
    </xf>
    <xf numFmtId="49" fontId="7" fillId="0" borderId="23" xfId="0" applyNumberFormat="1" applyFont="1" applyFill="1" applyBorder="1" applyAlignment="1">
      <alignment horizontal="left" vertical="center" wrapText="1" indent="1"/>
    </xf>
    <xf numFmtId="0" fontId="11" fillId="0" borderId="23" xfId="0" applyFont="1" applyFill="1" applyBorder="1" applyAlignment="1">
      <alignment wrapText="1"/>
    </xf>
    <xf numFmtId="49" fontId="1" fillId="0" borderId="23" xfId="0" applyNumberFormat="1" applyFont="1" applyFill="1" applyBorder="1" applyAlignment="1">
      <alignment horizontal="left" vertical="center" wrapText="1"/>
    </xf>
    <xf numFmtId="49" fontId="7" fillId="0" borderId="12" xfId="0" applyNumberFormat="1" applyFont="1" applyFill="1" applyBorder="1" applyAlignment="1">
      <alignment horizontal="center"/>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7" fillId="0" borderId="0" xfId="0" applyNumberFormat="1" applyFont="1" applyFill="1" applyBorder="1" applyAlignment="1">
      <alignment horizontal="left" vertical="center" wrapText="1"/>
    </xf>
    <xf numFmtId="49" fontId="12"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right"/>
    </xf>
    <xf numFmtId="4" fontId="1" fillId="0" borderId="0" xfId="0" applyNumberFormat="1" applyFont="1" applyFill="1" applyBorder="1" applyAlignment="1">
      <alignment horizontal="right"/>
    </xf>
    <xf numFmtId="49" fontId="8" fillId="0" borderId="18" xfId="0" applyNumberFormat="1" applyFont="1" applyFill="1" applyBorder="1" applyAlignment="1">
      <alignment horizontal="center" wrapText="1"/>
    </xf>
    <xf numFmtId="49" fontId="8" fillId="0" borderId="25" xfId="0" applyNumberFormat="1" applyFont="1" applyFill="1" applyBorder="1" applyAlignment="1">
      <alignment horizontal="center" wrapText="1"/>
    </xf>
    <xf numFmtId="4" fontId="0" fillId="0" borderId="20" xfId="0" applyNumberFormat="1" applyFont="1" applyFill="1" applyBorder="1" applyAlignment="1">
      <alignment horizontal="right"/>
    </xf>
    <xf numFmtId="4" fontId="0" fillId="0" borderId="21" xfId="0" applyNumberFormat="1" applyFont="1" applyFill="1" applyBorder="1" applyAlignment="1">
      <alignment horizontal="right"/>
    </xf>
    <xf numFmtId="4" fontId="0" fillId="0" borderId="22" xfId="0" applyNumberFormat="1" applyFont="1" applyFill="1" applyBorder="1" applyAlignment="1">
      <alignment horizontal="right"/>
    </xf>
    <xf numFmtId="4" fontId="0" fillId="0" borderId="25" xfId="0" applyNumberFormat="1" applyFont="1" applyFill="1" applyBorder="1" applyAlignment="1">
      <alignment horizontal="right"/>
    </xf>
    <xf numFmtId="4" fontId="0" fillId="0" borderId="17" xfId="0" applyNumberFormat="1" applyFont="1" applyFill="1" applyBorder="1" applyAlignment="1">
      <alignment horizontal="right"/>
    </xf>
    <xf numFmtId="0" fontId="0" fillId="0" borderId="14" xfId="0" applyFont="1" applyFill="1" applyBorder="1" applyAlignment="1">
      <alignment/>
    </xf>
    <xf numFmtId="0" fontId="0" fillId="0" borderId="0" xfId="0" applyFont="1" applyFill="1" applyAlignment="1">
      <alignment horizontal="left"/>
    </xf>
    <xf numFmtId="4" fontId="0" fillId="0" borderId="0" xfId="0" applyNumberFormat="1" applyFont="1" applyFill="1" applyBorder="1" applyAlignment="1">
      <alignment/>
    </xf>
    <xf numFmtId="4" fontId="1" fillId="0" borderId="0" xfId="0" applyNumberFormat="1" applyFont="1" applyFill="1" applyBorder="1" applyAlignment="1">
      <alignment/>
    </xf>
    <xf numFmtId="0" fontId="4" fillId="0" borderId="24" xfId="0" applyNumberFormat="1" applyFont="1" applyFill="1" applyBorder="1" applyAlignment="1">
      <alignment horizontal="left" vertical="center" wrapText="1" indent="1"/>
    </xf>
    <xf numFmtId="49" fontId="4" fillId="0" borderId="27" xfId="0" applyNumberFormat="1" applyFont="1" applyFill="1" applyBorder="1" applyAlignment="1">
      <alignment horizontal="center"/>
    </xf>
    <xf numFmtId="4" fontId="1" fillId="0" borderId="18" xfId="0" applyNumberFormat="1" applyFont="1" applyFill="1" applyBorder="1" applyAlignment="1">
      <alignment horizontal="right" wrapText="1"/>
    </xf>
    <xf numFmtId="0" fontId="1"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90" fillId="0" borderId="10" xfId="0" applyFont="1" applyFill="1" applyBorder="1" applyAlignment="1">
      <alignment horizontal="left" vertical="center"/>
    </xf>
    <xf numFmtId="0" fontId="80" fillId="0" borderId="0" xfId="0" applyFont="1" applyFill="1" applyAlignment="1">
      <alignment/>
    </xf>
    <xf numFmtId="0" fontId="90"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4" fontId="13" fillId="0" borderId="10" xfId="0" applyNumberFormat="1" applyFont="1" applyFill="1" applyBorder="1" applyAlignment="1">
      <alignment horizontal="right" wrapText="1"/>
    </xf>
    <xf numFmtId="0" fontId="2" fillId="0" borderId="0" xfId="0" applyFont="1" applyFill="1" applyAlignment="1">
      <alignment/>
    </xf>
    <xf numFmtId="0" fontId="92" fillId="0" borderId="0" xfId="0" applyFont="1" applyFill="1" applyAlignment="1">
      <alignment/>
    </xf>
    <xf numFmtId="0" fontId="72" fillId="0" borderId="0" xfId="0" applyFont="1" applyFill="1" applyAlignment="1">
      <alignment/>
    </xf>
    <xf numFmtId="0" fontId="44" fillId="0" borderId="0" xfId="0" applyFont="1" applyFill="1" applyAlignment="1">
      <alignment/>
    </xf>
    <xf numFmtId="0" fontId="45" fillId="0" borderId="0" xfId="0" applyFont="1" applyFill="1" applyAlignment="1">
      <alignment/>
    </xf>
    <xf numFmtId="0" fontId="90" fillId="0" borderId="10" xfId="0" applyFont="1" applyFill="1" applyBorder="1" applyAlignment="1">
      <alignment wrapText="1"/>
    </xf>
    <xf numFmtId="49" fontId="4" fillId="0" borderId="11" xfId="0" applyNumberFormat="1" applyFont="1" applyFill="1" applyBorder="1" applyAlignment="1">
      <alignment horizontal="center" wrapText="1"/>
    </xf>
    <xf numFmtId="49" fontId="4" fillId="0" borderId="25" xfId="0" applyNumberFormat="1" applyFont="1" applyFill="1" applyBorder="1" applyAlignment="1">
      <alignment horizontal="center" wrapText="1"/>
    </xf>
    <xf numFmtId="0" fontId="0" fillId="0" borderId="0" xfId="0" applyFont="1" applyFill="1" applyBorder="1" applyAlignment="1">
      <alignment horizontal="left"/>
    </xf>
    <xf numFmtId="49" fontId="7" fillId="0" borderId="26" xfId="0" applyNumberFormat="1" applyFont="1" applyFill="1" applyBorder="1" applyAlignment="1">
      <alignment horizontal="left" vertical="center" wrapText="1"/>
    </xf>
    <xf numFmtId="49" fontId="12" fillId="0" borderId="23" xfId="0" applyNumberFormat="1" applyFont="1" applyFill="1" applyBorder="1" applyAlignment="1">
      <alignment horizontal="left" vertical="center" wrapText="1" indent="1"/>
    </xf>
    <xf numFmtId="49" fontId="7" fillId="0" borderId="11" xfId="0" applyNumberFormat="1" applyFont="1" applyFill="1" applyBorder="1" applyAlignment="1">
      <alignment horizontal="center" wrapText="1"/>
    </xf>
    <xf numFmtId="4" fontId="1" fillId="0" borderId="12" xfId="0" applyNumberFormat="1" applyFont="1" applyFill="1" applyBorder="1" applyAlignment="1">
      <alignment horizontal="right"/>
    </xf>
    <xf numFmtId="49" fontId="4" fillId="0" borderId="29" xfId="0" applyNumberFormat="1" applyFont="1" applyFill="1" applyBorder="1" applyAlignment="1">
      <alignment horizontal="left" vertical="center" wrapText="1"/>
    </xf>
    <xf numFmtId="4" fontId="14" fillId="0" borderId="10" xfId="0" applyNumberFormat="1" applyFont="1" applyFill="1" applyBorder="1" applyAlignment="1">
      <alignment horizontal="right" wrapText="1"/>
    </xf>
    <xf numFmtId="49" fontId="89" fillId="0" borderId="10" xfId="0" applyNumberFormat="1" applyFont="1" applyFill="1" applyBorder="1" applyAlignment="1">
      <alignment horizontal="justify" vertical="top" wrapText="1"/>
    </xf>
    <xf numFmtId="14" fontId="89" fillId="0" borderId="10" xfId="0" applyNumberFormat="1" applyFont="1" applyFill="1" applyBorder="1" applyAlignment="1">
      <alignment horizontal="center" vertical="center" wrapText="1"/>
    </xf>
    <xf numFmtId="4" fontId="0" fillId="0" borderId="14" xfId="0" applyNumberFormat="1" applyFont="1" applyFill="1" applyBorder="1" applyAlignment="1">
      <alignment/>
    </xf>
    <xf numFmtId="0" fontId="0" fillId="0" borderId="14" xfId="0" applyFont="1" applyFill="1" applyBorder="1" applyAlignment="1">
      <alignment/>
    </xf>
    <xf numFmtId="0" fontId="89" fillId="0" borderId="10" xfId="0" applyFont="1" applyFill="1" applyBorder="1" applyAlignment="1">
      <alignment vertical="center" wrapText="1"/>
    </xf>
    <xf numFmtId="10" fontId="0" fillId="0" borderId="0" xfId="57" applyNumberFormat="1" applyFont="1" applyFill="1" applyAlignment="1">
      <alignment/>
    </xf>
    <xf numFmtId="49" fontId="15" fillId="0" borderId="0" xfId="0" applyNumberFormat="1" applyFont="1" applyFill="1" applyBorder="1" applyAlignment="1">
      <alignment horizontal="left" vertical="center" wrapText="1"/>
    </xf>
    <xf numFmtId="0" fontId="0" fillId="0" borderId="10" xfId="0" applyFont="1" applyFill="1" applyBorder="1" applyAlignment="1">
      <alignment horizontal="right"/>
    </xf>
    <xf numFmtId="0" fontId="4" fillId="33" borderId="26" xfId="0" applyFont="1" applyFill="1" applyBorder="1" applyAlignment="1">
      <alignment horizontal="left" vertical="center" wrapText="1"/>
    </xf>
    <xf numFmtId="0" fontId="4" fillId="33" borderId="23" xfId="0" applyFont="1" applyFill="1" applyBorder="1" applyAlignment="1">
      <alignment horizontal="left" vertical="center" wrapText="1"/>
    </xf>
    <xf numFmtId="49" fontId="7" fillId="33" borderId="23" xfId="0" applyNumberFormat="1" applyFont="1" applyFill="1" applyBorder="1" applyAlignment="1">
      <alignment horizontal="left" vertical="center" wrapText="1"/>
    </xf>
    <xf numFmtId="0" fontId="4" fillId="33" borderId="24" xfId="0" applyFont="1" applyFill="1" applyBorder="1" applyAlignment="1">
      <alignment horizontal="left" vertical="center" wrapText="1"/>
    </xf>
    <xf numFmtId="49" fontId="4" fillId="33" borderId="18" xfId="0" applyNumberFormat="1" applyFont="1" applyFill="1" applyBorder="1" applyAlignment="1">
      <alignment horizontal="center"/>
    </xf>
    <xf numFmtId="0" fontId="4" fillId="33" borderId="18" xfId="0" applyFont="1" applyFill="1" applyBorder="1" applyAlignment="1">
      <alignment horizontal="center"/>
    </xf>
    <xf numFmtId="0" fontId="0" fillId="33" borderId="10" xfId="0" applyFont="1" applyFill="1" applyBorder="1" applyAlignment="1">
      <alignment horizontal="center"/>
    </xf>
    <xf numFmtId="49" fontId="4" fillId="33" borderId="25" xfId="0" applyNumberFormat="1" applyFont="1" applyFill="1" applyBorder="1" applyAlignment="1">
      <alignment horizontal="center"/>
    </xf>
    <xf numFmtId="0" fontId="0" fillId="33" borderId="25" xfId="0" applyFont="1" applyFill="1" applyBorder="1" applyAlignment="1">
      <alignment horizontal="center"/>
    </xf>
    <xf numFmtId="49" fontId="4" fillId="33" borderId="17" xfId="0" applyNumberFormat="1" applyFont="1" applyFill="1" applyBorder="1" applyAlignment="1">
      <alignment horizontal="center"/>
    </xf>
    <xf numFmtId="0" fontId="4" fillId="33" borderId="17" xfId="0" applyFont="1" applyFill="1" applyBorder="1" applyAlignment="1">
      <alignment horizontal="center"/>
    </xf>
    <xf numFmtId="0" fontId="4" fillId="33" borderId="24" xfId="0" applyNumberFormat="1" applyFont="1" applyFill="1" applyBorder="1" applyAlignment="1">
      <alignment horizontal="left" vertical="center" wrapText="1" indent="1"/>
    </xf>
    <xf numFmtId="0" fontId="0" fillId="0" borderId="11" xfId="0" applyFont="1" applyFill="1" applyBorder="1" applyAlignment="1">
      <alignment horizontal="right"/>
    </xf>
    <xf numFmtId="49" fontId="7" fillId="33" borderId="18" xfId="0" applyNumberFormat="1" applyFont="1" applyFill="1" applyBorder="1" applyAlignment="1">
      <alignment horizontal="center" wrapText="1"/>
    </xf>
    <xf numFmtId="49" fontId="7" fillId="33" borderId="25" xfId="0" applyNumberFormat="1" applyFont="1" applyFill="1" applyBorder="1" applyAlignment="1">
      <alignment horizontal="center"/>
    </xf>
    <xf numFmtId="49" fontId="7" fillId="33" borderId="25" xfId="0" applyNumberFormat="1" applyFont="1" applyFill="1" applyBorder="1" applyAlignment="1">
      <alignment horizontal="center" wrapText="1"/>
    </xf>
    <xf numFmtId="49" fontId="8" fillId="33" borderId="18" xfId="0" applyNumberFormat="1" applyFont="1" applyFill="1" applyBorder="1" applyAlignment="1">
      <alignment horizontal="center" wrapText="1"/>
    </xf>
    <xf numFmtId="0" fontId="7" fillId="33" borderId="29" xfId="0" applyNumberFormat="1" applyFont="1" applyFill="1" applyBorder="1" applyAlignment="1" applyProtection="1">
      <alignment vertical="center" wrapText="1"/>
      <protection/>
    </xf>
    <xf numFmtId="0" fontId="7" fillId="33" borderId="0" xfId="0" applyNumberFormat="1" applyFont="1" applyFill="1" applyBorder="1" applyAlignment="1" applyProtection="1">
      <alignment vertical="center" wrapText="1"/>
      <protection/>
    </xf>
    <xf numFmtId="49" fontId="7" fillId="33" borderId="18" xfId="0" applyNumberFormat="1" applyFont="1" applyFill="1" applyBorder="1" applyAlignment="1">
      <alignment horizontal="center"/>
    </xf>
    <xf numFmtId="49" fontId="4" fillId="33" borderId="0" xfId="0" applyNumberFormat="1" applyFont="1" applyFill="1" applyBorder="1" applyAlignment="1">
      <alignment horizontal="left" vertical="center" wrapText="1"/>
    </xf>
    <xf numFmtId="49" fontId="4" fillId="33" borderId="18" xfId="0" applyNumberFormat="1" applyFont="1" applyFill="1" applyBorder="1" applyAlignment="1">
      <alignment horizontal="center"/>
    </xf>
    <xf numFmtId="49" fontId="4" fillId="33" borderId="18" xfId="0" applyNumberFormat="1" applyFont="1" applyFill="1" applyBorder="1" applyAlignment="1">
      <alignment horizontal="center" wrapText="1"/>
    </xf>
    <xf numFmtId="49" fontId="7" fillId="33" borderId="30" xfId="0" applyNumberFormat="1" applyFont="1" applyFill="1" applyBorder="1" applyAlignment="1">
      <alignment horizontal="left" vertical="center" wrapText="1"/>
    </xf>
    <xf numFmtId="49" fontId="4" fillId="33" borderId="10" xfId="0" applyNumberFormat="1" applyFont="1" applyFill="1" applyBorder="1" applyAlignment="1">
      <alignment horizontal="center"/>
    </xf>
    <xf numFmtId="0" fontId="4" fillId="33" borderId="10" xfId="0" applyFont="1" applyFill="1" applyBorder="1" applyAlignment="1">
      <alignment horizontal="center"/>
    </xf>
    <xf numFmtId="49" fontId="4" fillId="33" borderId="10" xfId="0" applyNumberFormat="1" applyFont="1" applyFill="1" applyBorder="1" applyAlignment="1">
      <alignment horizontal="center" wrapText="1"/>
    </xf>
    <xf numFmtId="49" fontId="4" fillId="33" borderId="23" xfId="0" applyNumberFormat="1" applyFont="1" applyFill="1" applyBorder="1" applyAlignment="1">
      <alignment horizontal="left" vertical="center" wrapText="1"/>
    </xf>
    <xf numFmtId="49" fontId="4" fillId="33" borderId="27" xfId="0" applyNumberFormat="1" applyFont="1" applyFill="1" applyBorder="1" applyAlignment="1">
      <alignment horizontal="center"/>
    </xf>
    <xf numFmtId="49" fontId="4" fillId="33" borderId="27" xfId="0" applyNumberFormat="1" applyFont="1" applyFill="1" applyBorder="1" applyAlignment="1">
      <alignment horizontal="center" wrapText="1"/>
    </xf>
    <xf numFmtId="49" fontId="8" fillId="33" borderId="25" xfId="0" applyNumberFormat="1" applyFont="1" applyFill="1" applyBorder="1" applyAlignment="1">
      <alignment horizontal="center" wrapText="1"/>
    </xf>
    <xf numFmtId="49" fontId="4" fillId="33" borderId="11" xfId="0" applyNumberFormat="1" applyFont="1" applyFill="1" applyBorder="1" applyAlignment="1">
      <alignment horizontal="center"/>
    </xf>
    <xf numFmtId="49" fontId="8" fillId="33" borderId="17" xfId="0" applyNumberFormat="1" applyFont="1" applyFill="1" applyBorder="1" applyAlignment="1">
      <alignment horizontal="center" wrapText="1"/>
    </xf>
    <xf numFmtId="49" fontId="7" fillId="33" borderId="10" xfId="0" applyNumberFormat="1" applyFont="1" applyFill="1" applyBorder="1" applyAlignment="1">
      <alignment horizontal="center" wrapText="1"/>
    </xf>
    <xf numFmtId="49" fontId="12" fillId="33" borderId="0" xfId="0" applyNumberFormat="1" applyFont="1" applyFill="1" applyBorder="1" applyAlignment="1">
      <alignment horizontal="left" vertical="center" wrapText="1"/>
    </xf>
    <xf numFmtId="49" fontId="4" fillId="33" borderId="17" xfId="0" applyNumberFormat="1" applyFont="1" applyFill="1" applyBorder="1" applyAlignment="1">
      <alignment horizontal="center"/>
    </xf>
    <xf numFmtId="49" fontId="4" fillId="33" borderId="17" xfId="0" applyNumberFormat="1" applyFont="1" applyFill="1" applyBorder="1" applyAlignment="1">
      <alignment horizontal="center" wrapText="1"/>
    </xf>
    <xf numFmtId="49" fontId="4" fillId="33" borderId="18" xfId="0" applyNumberFormat="1" applyFont="1" applyFill="1" applyBorder="1" applyAlignment="1">
      <alignment horizontal="center" wrapText="1"/>
    </xf>
    <xf numFmtId="49" fontId="4" fillId="33" borderId="25" xfId="0" applyNumberFormat="1" applyFont="1" applyFill="1" applyBorder="1" applyAlignment="1">
      <alignment horizontal="center"/>
    </xf>
    <xf numFmtId="49" fontId="4" fillId="33" borderId="25" xfId="0" applyNumberFormat="1" applyFont="1" applyFill="1" applyBorder="1" applyAlignment="1">
      <alignment horizontal="center" wrapText="1"/>
    </xf>
    <xf numFmtId="49" fontId="12" fillId="33" borderId="0" xfId="0" applyNumberFormat="1" applyFont="1" applyFill="1" applyBorder="1" applyAlignment="1">
      <alignment horizontal="center" vertical="center" wrapText="1"/>
    </xf>
    <xf numFmtId="49" fontId="4" fillId="0" borderId="12" xfId="0" applyNumberFormat="1" applyFont="1" applyFill="1" applyBorder="1" applyAlignment="1">
      <alignment/>
    </xf>
    <xf numFmtId="0" fontId="12" fillId="0" borderId="23" xfId="0" applyNumberFormat="1" applyFont="1" applyFill="1" applyBorder="1" applyAlignment="1">
      <alignment horizontal="left" vertical="center" wrapText="1" indent="1"/>
    </xf>
    <xf numFmtId="0" fontId="1" fillId="0" borderId="10" xfId="0" applyFont="1" applyFill="1" applyBorder="1" applyAlignment="1">
      <alignment horizontal="right"/>
    </xf>
    <xf numFmtId="4" fontId="1" fillId="0" borderId="0" xfId="0" applyNumberFormat="1" applyFont="1" applyFill="1" applyBorder="1" applyAlignment="1">
      <alignment horizontal="right"/>
    </xf>
    <xf numFmtId="49" fontId="13" fillId="0" borderId="10" xfId="0" applyNumberFormat="1" applyFont="1" applyFill="1" applyBorder="1" applyAlignment="1">
      <alignment horizontal="justify" vertical="top" wrapText="1"/>
    </xf>
    <xf numFmtId="4" fontId="0" fillId="0" borderId="0" xfId="0" applyNumberFormat="1" applyFont="1" applyFill="1" applyBorder="1" applyAlignment="1">
      <alignment horizontal="right"/>
    </xf>
    <xf numFmtId="49" fontId="90" fillId="0" borderId="10" xfId="0" applyNumberFormat="1" applyFont="1" applyFill="1" applyBorder="1" applyAlignment="1">
      <alignment horizontal="justify" vertical="top" wrapText="1"/>
    </xf>
    <xf numFmtId="49" fontId="90" fillId="0" borderId="10" xfId="0" applyNumberFormat="1" applyFont="1" applyFill="1" applyBorder="1" applyAlignment="1">
      <alignment horizontal="center" vertical="center"/>
    </xf>
    <xf numFmtId="0" fontId="0" fillId="0" borderId="0" xfId="0" applyFont="1" applyFill="1" applyAlignment="1">
      <alignment horizontal="center" vertical="center"/>
    </xf>
    <xf numFmtId="0" fontId="89" fillId="0" borderId="10" xfId="0" applyFont="1" applyFill="1" applyBorder="1" applyAlignment="1">
      <alignment horizontal="center" vertical="center"/>
    </xf>
    <xf numFmtId="49" fontId="90" fillId="0" borderId="10" xfId="0" applyNumberFormat="1" applyFont="1" applyFill="1" applyBorder="1" applyAlignment="1">
      <alignment horizontal="center" vertical="center" wrapText="1"/>
    </xf>
    <xf numFmtId="49" fontId="89" fillId="0" borderId="10" xfId="0" applyNumberFormat="1" applyFont="1" applyFill="1" applyBorder="1" applyAlignment="1">
      <alignment horizontal="center" vertical="center" wrapText="1"/>
    </xf>
    <xf numFmtId="49" fontId="89" fillId="0" borderId="12"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49" fontId="90" fillId="0" borderId="12" xfId="0" applyNumberFormat="1" applyFont="1" applyFill="1" applyBorder="1" applyAlignment="1">
      <alignment horizontal="center" vertical="center" wrapText="1"/>
    </xf>
    <xf numFmtId="0" fontId="89" fillId="0" borderId="0" xfId="0" applyFont="1" applyFill="1" applyBorder="1" applyAlignment="1">
      <alignment horizontal="center" vertical="center" wrapText="1"/>
    </xf>
    <xf numFmtId="0" fontId="89" fillId="0" borderId="12" xfId="0" applyFont="1" applyFill="1" applyBorder="1" applyAlignment="1">
      <alignment horizontal="justify" wrapText="1"/>
    </xf>
    <xf numFmtId="10" fontId="0" fillId="0" borderId="0" xfId="57" applyNumberFormat="1" applyFont="1" applyFill="1" applyAlignment="1">
      <alignment/>
    </xf>
    <xf numFmtId="0" fontId="13" fillId="0" borderId="10" xfId="0" applyFont="1" applyFill="1" applyBorder="1" applyAlignment="1">
      <alignment horizontal="center"/>
    </xf>
    <xf numFmtId="49" fontId="14" fillId="0" borderId="10" xfId="0" applyNumberFormat="1" applyFont="1" applyFill="1" applyBorder="1" applyAlignment="1">
      <alignment horizontal="center" vertical="center"/>
    </xf>
    <xf numFmtId="49" fontId="13" fillId="0" borderId="12" xfId="0" applyNumberFormat="1" applyFont="1" applyFill="1" applyBorder="1" applyAlignment="1">
      <alignment horizontal="center" vertical="center" wrapText="1"/>
    </xf>
    <xf numFmtId="0" fontId="13" fillId="0" borderId="0" xfId="0" applyFont="1" applyFill="1" applyBorder="1" applyAlignment="1">
      <alignment vertical="top" wrapText="1"/>
    </xf>
    <xf numFmtId="0" fontId="0" fillId="33" borderId="12" xfId="0" applyFont="1" applyFill="1" applyBorder="1" applyAlignment="1">
      <alignment horizontal="center"/>
    </xf>
    <xf numFmtId="0" fontId="0" fillId="33" borderId="11" xfId="0" applyFont="1" applyFill="1" applyBorder="1" applyAlignment="1">
      <alignment horizontal="center"/>
    </xf>
    <xf numFmtId="0" fontId="4" fillId="33" borderId="21" xfId="0" applyFont="1" applyFill="1" applyBorder="1" applyAlignment="1">
      <alignment wrapText="1"/>
    </xf>
    <xf numFmtId="0" fontId="4" fillId="33" borderId="21" xfId="0" applyFont="1" applyFill="1" applyBorder="1" applyAlignment="1">
      <alignment/>
    </xf>
    <xf numFmtId="49" fontId="7" fillId="33" borderId="10" xfId="0" applyNumberFormat="1" applyFont="1" applyFill="1" applyBorder="1" applyAlignment="1">
      <alignment horizontal="center"/>
    </xf>
    <xf numFmtId="0" fontId="4" fillId="33" borderId="25" xfId="0" applyFont="1" applyFill="1" applyBorder="1" applyAlignment="1">
      <alignment horizontal="center" wrapText="1"/>
    </xf>
    <xf numFmtId="49" fontId="4" fillId="33" borderId="10" xfId="0" applyNumberFormat="1" applyFont="1" applyFill="1" applyBorder="1" applyAlignment="1">
      <alignment horizontal="center"/>
    </xf>
    <xf numFmtId="0" fontId="4" fillId="33" borderId="12" xfId="0" applyFont="1" applyFill="1" applyBorder="1" applyAlignment="1">
      <alignment horizontal="center"/>
    </xf>
    <xf numFmtId="0" fontId="4" fillId="33" borderId="25" xfId="0" applyFont="1" applyFill="1" applyBorder="1" applyAlignment="1">
      <alignment horizontal="center"/>
    </xf>
    <xf numFmtId="49" fontId="4" fillId="33" borderId="0" xfId="0" applyNumberFormat="1" applyFont="1" applyFill="1" applyBorder="1" applyAlignment="1">
      <alignment horizontal="center"/>
    </xf>
    <xf numFmtId="49" fontId="7" fillId="33" borderId="17" xfId="0" applyNumberFormat="1" applyFont="1" applyFill="1" applyBorder="1" applyAlignment="1">
      <alignment horizontal="center"/>
    </xf>
    <xf numFmtId="49" fontId="7" fillId="33" borderId="17" xfId="0" applyNumberFormat="1" applyFont="1" applyFill="1" applyBorder="1" applyAlignment="1">
      <alignment horizontal="center" wrapText="1"/>
    </xf>
    <xf numFmtId="49" fontId="7" fillId="33" borderId="25" xfId="0" applyNumberFormat="1" applyFont="1" applyFill="1" applyBorder="1" applyAlignment="1">
      <alignment horizontal="center" wrapText="1"/>
    </xf>
    <xf numFmtId="49" fontId="4" fillId="33" borderId="23" xfId="0" applyNumberFormat="1" applyFont="1" applyFill="1" applyBorder="1" applyAlignment="1">
      <alignment horizontal="left" vertical="center" wrapText="1" indent="1"/>
    </xf>
    <xf numFmtId="0" fontId="4" fillId="33" borderId="17" xfId="0" applyFont="1" applyFill="1" applyBorder="1" applyAlignment="1">
      <alignment horizontal="center" wrapText="1"/>
    </xf>
    <xf numFmtId="49" fontId="7" fillId="33" borderId="18" xfId="0" applyNumberFormat="1" applyFont="1" applyFill="1" applyBorder="1" applyAlignment="1">
      <alignment horizontal="center"/>
    </xf>
    <xf numFmtId="0" fontId="4" fillId="33" borderId="23" xfId="0" applyNumberFormat="1" applyFont="1" applyFill="1" applyBorder="1" applyAlignment="1">
      <alignment horizontal="left" vertical="center" wrapText="1"/>
    </xf>
    <xf numFmtId="49" fontId="4" fillId="33" borderId="17" xfId="0" applyNumberFormat="1" applyFont="1" applyFill="1" applyBorder="1" applyAlignment="1">
      <alignment horizontal="center" wrapText="1"/>
    </xf>
    <xf numFmtId="49" fontId="7" fillId="33" borderId="24" xfId="0" applyNumberFormat="1" applyFont="1" applyFill="1" applyBorder="1" applyAlignment="1">
      <alignment horizontal="left" vertical="center" wrapText="1"/>
    </xf>
    <xf numFmtId="49" fontId="7" fillId="33" borderId="10" xfId="0" applyNumberFormat="1" applyFont="1" applyFill="1" applyBorder="1" applyAlignment="1">
      <alignment horizontal="left" vertical="center" wrapText="1"/>
    </xf>
    <xf numFmtId="49" fontId="7" fillId="33" borderId="10" xfId="0" applyNumberFormat="1" applyFont="1" applyFill="1" applyBorder="1" applyAlignment="1">
      <alignment horizontal="center" wrapText="1"/>
    </xf>
    <xf numFmtId="49" fontId="4" fillId="33" borderId="10" xfId="0" applyNumberFormat="1" applyFont="1" applyFill="1" applyBorder="1" applyAlignment="1">
      <alignment horizontal="left" vertical="center" wrapText="1"/>
    </xf>
    <xf numFmtId="0" fontId="7" fillId="33" borderId="23" xfId="0" applyNumberFormat="1" applyFont="1" applyFill="1" applyBorder="1" applyAlignment="1">
      <alignment horizontal="left" vertical="center" wrapText="1"/>
    </xf>
    <xf numFmtId="49" fontId="7" fillId="33" borderId="18" xfId="0" applyNumberFormat="1" applyFont="1" applyFill="1" applyBorder="1" applyAlignment="1">
      <alignment horizontal="center" wrapText="1"/>
    </xf>
    <xf numFmtId="49" fontId="4" fillId="33" borderId="16" xfId="0" applyNumberFormat="1" applyFont="1" applyFill="1" applyBorder="1" applyAlignment="1">
      <alignment horizontal="center" wrapText="1"/>
    </xf>
    <xf numFmtId="49" fontId="7" fillId="33" borderId="27" xfId="0" applyNumberFormat="1" applyFont="1" applyFill="1" applyBorder="1" applyAlignment="1">
      <alignment horizontal="center" wrapText="1"/>
    </xf>
    <xf numFmtId="49" fontId="4" fillId="33" borderId="23" xfId="0" applyNumberFormat="1" applyFont="1" applyFill="1" applyBorder="1" applyAlignment="1">
      <alignment horizontal="left" vertical="center" wrapText="1"/>
    </xf>
    <xf numFmtId="49" fontId="7" fillId="33" borderId="23" xfId="0" applyNumberFormat="1" applyFont="1" applyFill="1" applyBorder="1" applyAlignment="1">
      <alignment horizontal="left" vertical="center" wrapText="1"/>
    </xf>
    <xf numFmtId="49" fontId="7" fillId="33" borderId="17" xfId="0" applyNumberFormat="1" applyFont="1" applyFill="1" applyBorder="1" applyAlignment="1">
      <alignment horizontal="center"/>
    </xf>
    <xf numFmtId="49" fontId="7" fillId="33" borderId="17" xfId="0" applyNumberFormat="1" applyFont="1" applyFill="1" applyBorder="1" applyAlignment="1">
      <alignment horizontal="center" wrapText="1"/>
    </xf>
    <xf numFmtId="49" fontId="4" fillId="33" borderId="23" xfId="0" applyNumberFormat="1" applyFont="1" applyFill="1" applyBorder="1" applyAlignment="1">
      <alignment horizontal="left" vertical="center" wrapText="1" indent="3"/>
    </xf>
    <xf numFmtId="0" fontId="7" fillId="33" borderId="23" xfId="0" applyFont="1" applyFill="1" applyBorder="1" applyAlignment="1">
      <alignment horizontal="left" vertical="center" wrapText="1"/>
    </xf>
    <xf numFmtId="49" fontId="7" fillId="33" borderId="23" xfId="0" applyNumberFormat="1" applyFont="1" applyFill="1" applyBorder="1" applyAlignment="1">
      <alignment horizontal="left" vertical="center" wrapText="1" indent="1"/>
    </xf>
    <xf numFmtId="0" fontId="4" fillId="33" borderId="27" xfId="0" applyFont="1" applyFill="1" applyBorder="1" applyAlignment="1">
      <alignment horizontal="center" wrapText="1"/>
    </xf>
    <xf numFmtId="49" fontId="15" fillId="33" borderId="23" xfId="0" applyNumberFormat="1" applyFont="1" applyFill="1" applyBorder="1" applyAlignment="1">
      <alignment horizontal="left" vertical="center" wrapText="1" indent="1"/>
    </xf>
    <xf numFmtId="0" fontId="4" fillId="33" borderId="23" xfId="0" applyNumberFormat="1" applyFont="1" applyFill="1" applyBorder="1" applyAlignment="1">
      <alignment horizontal="left" vertical="center" wrapText="1" indent="1"/>
    </xf>
    <xf numFmtId="49" fontId="7" fillId="33" borderId="10" xfId="0" applyNumberFormat="1" applyFont="1" applyFill="1" applyBorder="1" applyAlignment="1">
      <alignment horizontal="center"/>
    </xf>
    <xf numFmtId="49" fontId="7" fillId="33" borderId="12" xfId="0" applyNumberFormat="1" applyFont="1" applyFill="1" applyBorder="1" applyAlignment="1">
      <alignment horizontal="center"/>
    </xf>
    <xf numFmtId="0" fontId="0" fillId="0" borderId="15" xfId="0" applyFont="1" applyFill="1" applyBorder="1" applyAlignment="1">
      <alignment/>
    </xf>
    <xf numFmtId="0" fontId="0" fillId="0" borderId="16" xfId="0" applyFont="1" applyFill="1" applyBorder="1" applyAlignment="1">
      <alignment/>
    </xf>
    <xf numFmtId="0" fontId="0" fillId="0" borderId="0" xfId="0" applyFont="1" applyFill="1" applyBorder="1" applyAlignment="1">
      <alignment/>
    </xf>
    <xf numFmtId="0" fontId="17" fillId="0" borderId="14" xfId="0" applyFont="1" applyFill="1" applyBorder="1" applyAlignment="1">
      <alignment horizontal="left"/>
    </xf>
    <xf numFmtId="4" fontId="18" fillId="0" borderId="11" xfId="0" applyNumberFormat="1" applyFont="1" applyFill="1" applyBorder="1" applyAlignment="1">
      <alignment horizontal="right"/>
    </xf>
    <xf numFmtId="4" fontId="0" fillId="33" borderId="10" xfId="0" applyNumberFormat="1" applyFont="1" applyFill="1" applyBorder="1" applyAlignment="1">
      <alignment horizontal="right"/>
    </xf>
    <xf numFmtId="4" fontId="0" fillId="33" borderId="10" xfId="0" applyNumberFormat="1" applyFont="1" applyFill="1" applyBorder="1" applyAlignment="1">
      <alignment horizontal="right" wrapText="1"/>
    </xf>
    <xf numFmtId="4" fontId="0" fillId="0" borderId="10" xfId="0" applyNumberFormat="1" applyFont="1" applyFill="1" applyBorder="1" applyAlignment="1">
      <alignment horizontal="right" wrapText="1"/>
    </xf>
    <xf numFmtId="4" fontId="0" fillId="33" borderId="25" xfId="0" applyNumberFormat="1" applyFont="1" applyFill="1" applyBorder="1" applyAlignment="1">
      <alignment horizontal="right"/>
    </xf>
    <xf numFmtId="4" fontId="0" fillId="0" borderId="27" xfId="0" applyNumberFormat="1" applyFont="1" applyFill="1" applyBorder="1" applyAlignment="1">
      <alignment horizontal="right"/>
    </xf>
    <xf numFmtId="49" fontId="4" fillId="0" borderId="24" xfId="0" applyNumberFormat="1" applyFont="1" applyFill="1" applyBorder="1" applyAlignment="1">
      <alignment horizontal="left" vertical="center" wrapText="1"/>
    </xf>
    <xf numFmtId="49" fontId="4" fillId="33" borderId="13" xfId="0" applyNumberFormat="1" applyFont="1" applyFill="1" applyBorder="1" applyAlignment="1">
      <alignment horizontal="center" wrapText="1"/>
    </xf>
    <xf numFmtId="0" fontId="7" fillId="33" borderId="16" xfId="0" applyNumberFormat="1" applyFont="1" applyFill="1" applyBorder="1" applyAlignment="1" applyProtection="1">
      <alignment vertical="center" wrapText="1"/>
      <protection/>
    </xf>
    <xf numFmtId="4" fontId="18" fillId="0" borderId="10" xfId="0" applyNumberFormat="1" applyFont="1" applyFill="1" applyBorder="1" applyAlignment="1">
      <alignment horizontal="right"/>
    </xf>
    <xf numFmtId="4" fontId="18" fillId="0" borderId="12" xfId="0" applyNumberFormat="1" applyFont="1" applyFill="1" applyBorder="1" applyAlignment="1">
      <alignment horizontal="right"/>
    </xf>
    <xf numFmtId="4" fontId="18" fillId="33" borderId="10" xfId="0" applyNumberFormat="1" applyFont="1" applyFill="1" applyBorder="1" applyAlignment="1">
      <alignment horizontal="right"/>
    </xf>
    <xf numFmtId="4" fontId="18" fillId="33" borderId="0" xfId="0" applyNumberFormat="1" applyFont="1" applyFill="1" applyBorder="1" applyAlignment="1">
      <alignment horizontal="right"/>
    </xf>
    <xf numFmtId="4" fontId="18" fillId="33" borderId="25" xfId="0" applyNumberFormat="1" applyFont="1" applyFill="1" applyBorder="1" applyAlignment="1">
      <alignment horizontal="right"/>
    </xf>
    <xf numFmtId="4" fontId="18" fillId="33" borderId="12" xfId="0" applyNumberFormat="1" applyFont="1" applyFill="1" applyBorder="1" applyAlignment="1">
      <alignment horizontal="right"/>
    </xf>
    <xf numFmtId="4" fontId="18" fillId="33" borderId="11" xfId="0" applyNumberFormat="1" applyFont="1" applyFill="1" applyBorder="1" applyAlignment="1">
      <alignment horizontal="right"/>
    </xf>
    <xf numFmtId="4" fontId="18" fillId="0" borderId="25" xfId="0" applyNumberFormat="1" applyFont="1" applyFill="1" applyBorder="1" applyAlignment="1">
      <alignment horizontal="right"/>
    </xf>
    <xf numFmtId="4" fontId="18" fillId="0" borderId="17" xfId="0" applyNumberFormat="1" applyFont="1" applyFill="1" applyBorder="1" applyAlignment="1">
      <alignment horizontal="right"/>
    </xf>
    <xf numFmtId="4" fontId="18" fillId="0" borderId="17" xfId="0" applyNumberFormat="1" applyFont="1" applyFill="1" applyBorder="1" applyAlignment="1">
      <alignment horizontal="right" vertical="center" wrapText="1"/>
    </xf>
    <xf numFmtId="4" fontId="0" fillId="0" borderId="17" xfId="0" applyNumberFormat="1" applyFont="1" applyFill="1" applyBorder="1" applyAlignment="1">
      <alignment horizontal="right" vertical="center" wrapText="1"/>
    </xf>
    <xf numFmtId="4" fontId="18" fillId="0" borderId="18" xfId="0" applyNumberFormat="1" applyFont="1" applyFill="1" applyBorder="1" applyAlignment="1">
      <alignment horizontal="right" wrapText="1"/>
    </xf>
    <xf numFmtId="4" fontId="0" fillId="0" borderId="18" xfId="0" applyNumberFormat="1" applyFont="1" applyFill="1" applyBorder="1" applyAlignment="1">
      <alignment horizontal="right" wrapText="1"/>
    </xf>
    <xf numFmtId="4" fontId="18" fillId="0" borderId="10" xfId="0" applyNumberFormat="1" applyFont="1" applyFill="1" applyBorder="1" applyAlignment="1">
      <alignment horizontal="right" wrapText="1"/>
    </xf>
    <xf numFmtId="4" fontId="0" fillId="0" borderId="17" xfId="0" applyNumberFormat="1" applyFont="1" applyFill="1" applyBorder="1" applyAlignment="1">
      <alignment horizontal="right" wrapText="1"/>
    </xf>
    <xf numFmtId="4" fontId="18" fillId="0" borderId="17" xfId="0" applyNumberFormat="1" applyFont="1" applyFill="1" applyBorder="1" applyAlignment="1">
      <alignment horizontal="right" wrapText="1"/>
    </xf>
    <xf numFmtId="4" fontId="18" fillId="33" borderId="18" xfId="0" applyNumberFormat="1" applyFont="1" applyFill="1" applyBorder="1" applyAlignment="1">
      <alignment horizontal="right" vertical="center" wrapText="1"/>
    </xf>
    <xf numFmtId="4" fontId="18" fillId="33" borderId="27" xfId="0" applyNumberFormat="1" applyFont="1" applyFill="1" applyBorder="1" applyAlignment="1">
      <alignment horizontal="right" vertical="center" wrapText="1"/>
    </xf>
    <xf numFmtId="4" fontId="18" fillId="33" borderId="13" xfId="0" applyNumberFormat="1" applyFont="1" applyFill="1" applyBorder="1" applyAlignment="1">
      <alignment horizontal="right"/>
    </xf>
    <xf numFmtId="4" fontId="0" fillId="33" borderId="13" xfId="0" applyNumberFormat="1" applyFont="1" applyFill="1" applyBorder="1" applyAlignment="1">
      <alignment horizontal="right"/>
    </xf>
    <xf numFmtId="4" fontId="18" fillId="33" borderId="17" xfId="0" applyNumberFormat="1" applyFont="1" applyFill="1" applyBorder="1" applyAlignment="1">
      <alignment horizontal="right" vertical="center" wrapText="1"/>
    </xf>
    <xf numFmtId="4" fontId="18" fillId="33" borderId="18" xfId="0" applyNumberFormat="1" applyFont="1" applyFill="1" applyBorder="1" applyAlignment="1">
      <alignment horizontal="right" wrapText="1"/>
    </xf>
    <xf numFmtId="4" fontId="18" fillId="33" borderId="17" xfId="0" applyNumberFormat="1" applyFont="1" applyFill="1" applyBorder="1" applyAlignment="1">
      <alignment horizontal="right" wrapText="1"/>
    </xf>
    <xf numFmtId="4" fontId="18" fillId="33" borderId="25" xfId="0" applyNumberFormat="1" applyFont="1" applyFill="1" applyBorder="1" applyAlignment="1">
      <alignment horizontal="right" wrapText="1"/>
    </xf>
    <xf numFmtId="4" fontId="18" fillId="33" borderId="25" xfId="0" applyNumberFormat="1" applyFont="1" applyFill="1" applyBorder="1" applyAlignment="1">
      <alignment horizontal="right" vertical="center" wrapText="1"/>
    </xf>
    <xf numFmtId="4" fontId="18" fillId="33" borderId="10" xfId="0" applyNumberFormat="1" applyFont="1" applyFill="1" applyBorder="1" applyAlignment="1">
      <alignment horizontal="right" vertical="center" wrapText="1"/>
    </xf>
    <xf numFmtId="4" fontId="18" fillId="33" borderId="10" xfId="0" applyNumberFormat="1" applyFont="1" applyFill="1" applyBorder="1" applyAlignment="1">
      <alignment horizontal="right" wrapText="1"/>
    </xf>
    <xf numFmtId="4" fontId="18" fillId="0" borderId="16" xfId="0" applyNumberFormat="1" applyFont="1" applyFill="1" applyBorder="1" applyAlignment="1">
      <alignment horizontal="right" wrapText="1"/>
    </xf>
    <xf numFmtId="4" fontId="0" fillId="0" borderId="25" xfId="0" applyNumberFormat="1" applyFont="1" applyFill="1" applyBorder="1" applyAlignment="1">
      <alignment horizontal="right" wrapText="1"/>
    </xf>
    <xf numFmtId="4" fontId="18" fillId="0" borderId="12" xfId="0" applyNumberFormat="1" applyFont="1" applyFill="1" applyBorder="1" applyAlignment="1">
      <alignment horizontal="right" wrapText="1"/>
    </xf>
    <xf numFmtId="4" fontId="0" fillId="0" borderId="12" xfId="0" applyNumberFormat="1" applyFont="1" applyFill="1" applyBorder="1" applyAlignment="1">
      <alignment horizontal="right" wrapText="1"/>
    </xf>
    <xf numFmtId="4" fontId="18" fillId="0" borderId="25" xfId="0" applyNumberFormat="1" applyFont="1" applyFill="1" applyBorder="1" applyAlignment="1">
      <alignment horizontal="right" wrapText="1"/>
    </xf>
    <xf numFmtId="4" fontId="0" fillId="0" borderId="11" xfId="0" applyNumberFormat="1" applyFont="1" applyFill="1" applyBorder="1" applyAlignment="1">
      <alignment horizontal="right" wrapText="1"/>
    </xf>
    <xf numFmtId="4" fontId="0" fillId="33" borderId="18" xfId="0" applyNumberFormat="1" applyFont="1" applyFill="1" applyBorder="1" applyAlignment="1">
      <alignment horizontal="right" wrapText="1"/>
    </xf>
    <xf numFmtId="4" fontId="18" fillId="0" borderId="27" xfId="0" applyNumberFormat="1" applyFont="1" applyFill="1" applyBorder="1" applyAlignment="1">
      <alignment horizontal="right" wrapText="1"/>
    </xf>
    <xf numFmtId="4" fontId="18" fillId="0" borderId="27" xfId="0" applyNumberFormat="1" applyFont="1" applyFill="1" applyBorder="1" applyAlignment="1">
      <alignment horizontal="right" vertical="center" wrapText="1"/>
    </xf>
    <xf numFmtId="4" fontId="18" fillId="0" borderId="18" xfId="0" applyNumberFormat="1" applyFont="1" applyFill="1" applyBorder="1" applyAlignment="1">
      <alignment horizontal="right" vertical="center" wrapText="1"/>
    </xf>
    <xf numFmtId="4" fontId="18" fillId="0" borderId="12" xfId="0" applyNumberFormat="1" applyFont="1" applyFill="1" applyBorder="1" applyAlignment="1">
      <alignment horizontal="right" vertical="center" wrapText="1"/>
    </xf>
    <xf numFmtId="4" fontId="18" fillId="33" borderId="12" xfId="0" applyNumberFormat="1" applyFont="1" applyFill="1" applyBorder="1" applyAlignment="1">
      <alignment horizontal="right" vertical="center" wrapText="1"/>
    </xf>
    <xf numFmtId="4" fontId="0" fillId="33" borderId="12" xfId="0" applyNumberFormat="1" applyFont="1" applyFill="1" applyBorder="1" applyAlignment="1">
      <alignment horizontal="right" wrapText="1"/>
    </xf>
    <xf numFmtId="4" fontId="0" fillId="33" borderId="11" xfId="0" applyNumberFormat="1" applyFont="1" applyFill="1" applyBorder="1" applyAlignment="1">
      <alignment horizontal="right" wrapText="1"/>
    </xf>
    <xf numFmtId="4" fontId="18" fillId="0" borderId="27" xfId="0" applyNumberFormat="1" applyFont="1" applyFill="1" applyBorder="1" applyAlignment="1">
      <alignment horizontal="right"/>
    </xf>
    <xf numFmtId="0" fontId="0" fillId="33" borderId="10" xfId="0" applyFont="1" applyFill="1" applyBorder="1" applyAlignment="1">
      <alignment horizontal="right"/>
    </xf>
    <xf numFmtId="0" fontId="0" fillId="33" borderId="11" xfId="0" applyFont="1" applyFill="1" applyBorder="1" applyAlignment="1">
      <alignment horizontal="right"/>
    </xf>
    <xf numFmtId="0" fontId="0" fillId="33" borderId="12" xfId="0" applyFont="1" applyFill="1" applyBorder="1" applyAlignment="1">
      <alignment horizontal="right"/>
    </xf>
    <xf numFmtId="0" fontId="0" fillId="33" borderId="25" xfId="0" applyFont="1" applyFill="1" applyBorder="1" applyAlignment="1">
      <alignment horizontal="right"/>
    </xf>
    <xf numFmtId="0" fontId="0" fillId="0" borderId="12" xfId="0" applyFont="1" applyFill="1" applyBorder="1" applyAlignment="1">
      <alignment horizontal="right"/>
    </xf>
    <xf numFmtId="0" fontId="0" fillId="0" borderId="17" xfId="0" applyFont="1" applyFill="1" applyBorder="1" applyAlignment="1">
      <alignment horizontal="right"/>
    </xf>
    <xf numFmtId="4" fontId="1" fillId="0" borderId="17" xfId="0" applyNumberFormat="1" applyFont="1" applyFill="1" applyBorder="1" applyAlignment="1">
      <alignment horizontal="right" wrapText="1"/>
    </xf>
    <xf numFmtId="4" fontId="1" fillId="33" borderId="10" xfId="0" applyNumberFormat="1" applyFont="1" applyFill="1" applyBorder="1" applyAlignment="1">
      <alignment horizontal="right"/>
    </xf>
    <xf numFmtId="4" fontId="1" fillId="33" borderId="13" xfId="0" applyNumberFormat="1" applyFont="1" applyFill="1" applyBorder="1" applyAlignment="1">
      <alignment horizontal="right"/>
    </xf>
    <xf numFmtId="4" fontId="1" fillId="33" borderId="25" xfId="0" applyNumberFormat="1" applyFont="1" applyFill="1" applyBorder="1" applyAlignment="1">
      <alignment horizontal="right"/>
    </xf>
    <xf numFmtId="4" fontId="1" fillId="0" borderId="25" xfId="0" applyNumberFormat="1" applyFont="1" applyFill="1" applyBorder="1" applyAlignment="1">
      <alignment horizontal="right" wrapText="1"/>
    </xf>
    <xf numFmtId="4" fontId="1" fillId="0" borderId="18" xfId="0" applyNumberFormat="1" applyFont="1" applyFill="1" applyBorder="1" applyAlignment="1">
      <alignment horizontal="right"/>
    </xf>
    <xf numFmtId="4" fontId="1" fillId="0" borderId="25" xfId="0" applyNumberFormat="1" applyFont="1" applyFill="1" applyBorder="1" applyAlignment="1">
      <alignment horizontal="right"/>
    </xf>
    <xf numFmtId="4" fontId="1" fillId="0" borderId="12" xfId="0" applyNumberFormat="1" applyFont="1" applyFill="1" applyBorder="1" applyAlignment="1">
      <alignment horizontal="right" wrapText="1"/>
    </xf>
    <xf numFmtId="4" fontId="1" fillId="33" borderId="10" xfId="0" applyNumberFormat="1" applyFont="1" applyFill="1" applyBorder="1" applyAlignment="1">
      <alignment horizontal="right" wrapText="1"/>
    </xf>
    <xf numFmtId="4" fontId="1" fillId="0" borderId="10" xfId="0" applyNumberFormat="1" applyFont="1" applyFill="1" applyBorder="1" applyAlignment="1">
      <alignment horizontal="right" wrapText="1"/>
    </xf>
    <xf numFmtId="4" fontId="1" fillId="33" borderId="18" xfId="0" applyNumberFormat="1" applyFont="1" applyFill="1" applyBorder="1" applyAlignment="1">
      <alignment horizontal="right" wrapText="1"/>
    </xf>
    <xf numFmtId="4" fontId="1" fillId="0" borderId="13" xfId="0" applyNumberFormat="1" applyFont="1" applyFill="1" applyBorder="1" applyAlignment="1">
      <alignment horizontal="right"/>
    </xf>
    <xf numFmtId="4" fontId="1" fillId="0" borderId="27" xfId="0" applyNumberFormat="1" applyFont="1" applyFill="1" applyBorder="1" applyAlignment="1">
      <alignment horizontal="right" wrapText="1"/>
    </xf>
    <xf numFmtId="4" fontId="1" fillId="0" borderId="27" xfId="0" applyNumberFormat="1" applyFont="1" applyFill="1" applyBorder="1" applyAlignment="1">
      <alignment horizontal="right" vertical="center" wrapText="1"/>
    </xf>
    <xf numFmtId="4" fontId="1" fillId="0" borderId="18" xfId="0" applyNumberFormat="1" applyFont="1" applyFill="1" applyBorder="1" applyAlignment="1">
      <alignment horizontal="right" vertical="center" wrapText="1"/>
    </xf>
    <xf numFmtId="4" fontId="1" fillId="0" borderId="12" xfId="0" applyNumberFormat="1" applyFont="1" applyFill="1" applyBorder="1" applyAlignment="1">
      <alignment horizontal="right" vertical="center" wrapText="1"/>
    </xf>
    <xf numFmtId="4" fontId="1" fillId="0" borderId="17" xfId="0" applyNumberFormat="1" applyFont="1" applyFill="1" applyBorder="1" applyAlignment="1">
      <alignment horizontal="right" vertical="center" wrapText="1"/>
    </xf>
    <xf numFmtId="4" fontId="19" fillId="33" borderId="11" xfId="0" applyNumberFormat="1" applyFont="1" applyFill="1" applyBorder="1" applyAlignment="1">
      <alignment horizontal="right"/>
    </xf>
    <xf numFmtId="4" fontId="19" fillId="0" borderId="10" xfId="0" applyNumberFormat="1" applyFont="1" applyFill="1" applyBorder="1" applyAlignment="1">
      <alignment horizontal="right"/>
    </xf>
    <xf numFmtId="4" fontId="19" fillId="0" borderId="11" xfId="0" applyNumberFormat="1" applyFont="1" applyFill="1" applyBorder="1" applyAlignment="1">
      <alignment horizontal="right"/>
    </xf>
    <xf numFmtId="49" fontId="0" fillId="0" borderId="0" xfId="0" applyNumberFormat="1" applyFont="1" applyFill="1" applyBorder="1" applyAlignment="1">
      <alignment wrapText="1"/>
    </xf>
    <xf numFmtId="0" fontId="3" fillId="0" borderId="0" xfId="0" applyFont="1" applyFill="1" applyAlignment="1">
      <alignment/>
    </xf>
    <xf numFmtId="0" fontId="90" fillId="0" borderId="12" xfId="0" applyFont="1" applyFill="1" applyBorder="1" applyAlignment="1">
      <alignment horizontal="center" vertical="center" wrapText="1"/>
    </xf>
    <xf numFmtId="0" fontId="89" fillId="0" borderId="10" xfId="0" applyFont="1" applyFill="1" applyBorder="1" applyAlignment="1">
      <alignment horizontal="center" wrapText="1"/>
    </xf>
    <xf numFmtId="49" fontId="13" fillId="0" borderId="0" xfId="0" applyNumberFormat="1" applyFont="1" applyFill="1" applyBorder="1" applyAlignment="1">
      <alignment horizontal="center" vertical="center" wrapText="1"/>
    </xf>
    <xf numFmtId="0" fontId="1" fillId="0" borderId="11" xfId="0" applyFont="1" applyFill="1" applyBorder="1" applyAlignment="1">
      <alignment horizontal="right"/>
    </xf>
    <xf numFmtId="49" fontId="4" fillId="0" borderId="10" xfId="0" applyNumberFormat="1" applyFont="1" applyFill="1" applyBorder="1" applyAlignment="1">
      <alignment horizontal="right"/>
    </xf>
    <xf numFmtId="0" fontId="0" fillId="33" borderId="10" xfId="0" applyFont="1" applyFill="1" applyBorder="1" applyAlignment="1">
      <alignment horizontal="right"/>
    </xf>
    <xf numFmtId="0" fontId="1" fillId="33" borderId="10" xfId="0" applyFont="1" applyFill="1" applyBorder="1" applyAlignment="1">
      <alignment horizontal="right"/>
    </xf>
    <xf numFmtId="49" fontId="4" fillId="33" borderId="25" xfId="0" applyNumberFormat="1" applyFont="1" applyFill="1" applyBorder="1" applyAlignment="1">
      <alignment horizontal="center" wrapText="1"/>
    </xf>
    <xf numFmtId="0" fontId="0" fillId="33" borderId="12" xfId="0" applyFont="1" applyFill="1" applyBorder="1" applyAlignment="1">
      <alignment horizontal="right"/>
    </xf>
    <xf numFmtId="0" fontId="0" fillId="33" borderId="25" xfId="0" applyFont="1" applyFill="1" applyBorder="1" applyAlignment="1">
      <alignment horizontal="right"/>
    </xf>
    <xf numFmtId="0" fontId="1" fillId="33" borderId="11" xfId="0" applyFont="1" applyFill="1" applyBorder="1" applyAlignment="1">
      <alignment horizontal="right"/>
    </xf>
    <xf numFmtId="0" fontId="0" fillId="33" borderId="11" xfId="0" applyFont="1" applyFill="1" applyBorder="1" applyAlignment="1">
      <alignment horizontal="right"/>
    </xf>
    <xf numFmtId="4" fontId="19" fillId="33" borderId="10" xfId="0" applyNumberFormat="1" applyFont="1" applyFill="1" applyBorder="1" applyAlignment="1">
      <alignment horizontal="right"/>
    </xf>
    <xf numFmtId="0" fontId="0" fillId="34" borderId="0" xfId="0" applyFont="1" applyFill="1" applyBorder="1" applyAlignment="1">
      <alignment/>
    </xf>
    <xf numFmtId="49" fontId="4" fillId="34" borderId="0" xfId="0" applyNumberFormat="1" applyFont="1" applyFill="1" applyBorder="1" applyAlignment="1">
      <alignment horizontal="left" vertical="center" wrapText="1"/>
    </xf>
    <xf numFmtId="49" fontId="4" fillId="34" borderId="18" xfId="0" applyNumberFormat="1" applyFont="1" applyFill="1" applyBorder="1" applyAlignment="1">
      <alignment horizontal="center"/>
    </xf>
    <xf numFmtId="0" fontId="0" fillId="34" borderId="11" xfId="0" applyFont="1" applyFill="1" applyBorder="1" applyAlignment="1">
      <alignment horizontal="right"/>
    </xf>
    <xf numFmtId="0" fontId="0" fillId="34" borderId="10" xfId="0" applyFont="1" applyFill="1" applyBorder="1" applyAlignment="1">
      <alignment horizontal="right"/>
    </xf>
    <xf numFmtId="4" fontId="0" fillId="34" borderId="0" xfId="0" applyNumberFormat="1" applyFont="1" applyFill="1" applyBorder="1" applyAlignment="1">
      <alignment horizontal="right"/>
    </xf>
    <xf numFmtId="49" fontId="15" fillId="34" borderId="0" xfId="0" applyNumberFormat="1" applyFont="1" applyFill="1" applyBorder="1" applyAlignment="1">
      <alignment horizontal="left" vertical="center" wrapText="1"/>
    </xf>
    <xf numFmtId="0" fontId="0" fillId="0" borderId="0" xfId="0" applyFill="1" applyAlignment="1">
      <alignment/>
    </xf>
    <xf numFmtId="0" fontId="93" fillId="0" borderId="10" xfId="0" applyFont="1" applyFill="1" applyBorder="1" applyAlignment="1">
      <alignment horizontal="center" vertical="center" wrapText="1"/>
    </xf>
    <xf numFmtId="0" fontId="0" fillId="0" borderId="10" xfId="0" applyFont="1" applyFill="1" applyBorder="1" applyAlignment="1">
      <alignment/>
    </xf>
    <xf numFmtId="0" fontId="1" fillId="0" borderId="10" xfId="0" applyFont="1" applyFill="1" applyBorder="1" applyAlignment="1">
      <alignment/>
    </xf>
    <xf numFmtId="0" fontId="2" fillId="0" borderId="10" xfId="0" applyFont="1" applyFill="1" applyBorder="1" applyAlignment="1">
      <alignment/>
    </xf>
    <xf numFmtId="0" fontId="94" fillId="0" borderId="0" xfId="0" applyFont="1" applyFill="1" applyAlignment="1">
      <alignment/>
    </xf>
    <xf numFmtId="49" fontId="4" fillId="33" borderId="10" xfId="0" applyNumberFormat="1" applyFont="1" applyFill="1" applyBorder="1" applyAlignment="1">
      <alignment horizontal="center" wrapText="1"/>
    </xf>
    <xf numFmtId="0" fontId="0" fillId="0" borderId="11" xfId="0" applyFont="1" applyFill="1" applyBorder="1" applyAlignment="1">
      <alignment horizontal="right"/>
    </xf>
    <xf numFmtId="0" fontId="0" fillId="0" borderId="10" xfId="0" applyFont="1" applyFill="1" applyBorder="1" applyAlignment="1">
      <alignment horizontal="right"/>
    </xf>
    <xf numFmtId="49" fontId="4" fillId="34" borderId="18" xfId="0" applyNumberFormat="1" applyFont="1" applyFill="1" applyBorder="1" applyAlignment="1">
      <alignment horizontal="center" wrapText="1"/>
    </xf>
    <xf numFmtId="49" fontId="4" fillId="34" borderId="17" xfId="0" applyNumberFormat="1" applyFont="1" applyFill="1" applyBorder="1" applyAlignment="1">
      <alignment horizontal="center" wrapText="1"/>
    </xf>
    <xf numFmtId="0" fontId="0" fillId="34" borderId="11" xfId="0" applyFont="1" applyFill="1" applyBorder="1" applyAlignment="1">
      <alignment horizontal="right"/>
    </xf>
    <xf numFmtId="0" fontId="0" fillId="34" borderId="10" xfId="0" applyFont="1" applyFill="1" applyBorder="1" applyAlignment="1">
      <alignment horizontal="right"/>
    </xf>
    <xf numFmtId="0" fontId="0" fillId="0" borderId="12" xfId="0" applyFont="1" applyFill="1" applyBorder="1" applyAlignment="1">
      <alignment horizontal="right"/>
    </xf>
    <xf numFmtId="0" fontId="0" fillId="0" borderId="17" xfId="0" applyFont="1" applyFill="1" applyBorder="1" applyAlignment="1">
      <alignment horizontal="right"/>
    </xf>
    <xf numFmtId="49" fontId="4" fillId="0" borderId="10" xfId="0" applyNumberFormat="1" applyFont="1" applyFill="1" applyBorder="1" applyAlignment="1">
      <alignment horizontal="right"/>
    </xf>
    <xf numFmtId="0" fontId="95" fillId="0" borderId="0" xfId="0" applyFont="1" applyFill="1" applyAlignment="1">
      <alignment horizontal="center"/>
    </xf>
    <xf numFmtId="49" fontId="0" fillId="0" borderId="0" xfId="0" applyNumberFormat="1" applyFill="1" applyAlignment="1">
      <alignment/>
    </xf>
    <xf numFmtId="0" fontId="96" fillId="0" borderId="10" xfId="0" applyFont="1" applyFill="1" applyBorder="1" applyAlignment="1">
      <alignment horizontal="center" vertical="center" wrapText="1"/>
    </xf>
    <xf numFmtId="49" fontId="96" fillId="0" borderId="10" xfId="0" applyNumberFormat="1" applyFont="1" applyFill="1" applyBorder="1" applyAlignment="1">
      <alignment horizontal="center" vertical="center" wrapText="1"/>
    </xf>
    <xf numFmtId="0" fontId="93" fillId="0" borderId="0" xfId="0" applyFont="1" applyFill="1" applyAlignment="1">
      <alignment horizontal="center" vertical="center" wrapText="1"/>
    </xf>
    <xf numFmtId="0" fontId="97" fillId="0" borderId="10" xfId="0" applyFont="1" applyFill="1" applyBorder="1" applyAlignment="1">
      <alignment vertical="top" wrapText="1"/>
    </xf>
    <xf numFmtId="49" fontId="97" fillId="0" borderId="10" xfId="0" applyNumberFormat="1" applyFont="1" applyFill="1" applyBorder="1" applyAlignment="1">
      <alignment/>
    </xf>
    <xf numFmtId="49" fontId="98" fillId="0" borderId="10" xfId="0" applyNumberFormat="1" applyFont="1" applyFill="1" applyBorder="1" applyAlignment="1">
      <alignment/>
    </xf>
    <xf numFmtId="4" fontId="97" fillId="0" borderId="10" xfId="0" applyNumberFormat="1" applyFont="1" applyFill="1" applyBorder="1" applyAlignment="1">
      <alignment/>
    </xf>
    <xf numFmtId="0" fontId="89" fillId="0" borderId="10" xfId="0" applyFont="1" applyFill="1" applyBorder="1" applyAlignment="1">
      <alignment horizontal="center" vertical="top" wrapText="1"/>
    </xf>
    <xf numFmtId="0" fontId="89" fillId="0" borderId="10" xfId="0" applyFont="1" applyFill="1" applyBorder="1" applyAlignment="1">
      <alignment horizontal="center" vertical="center" wrapText="1"/>
    </xf>
    <xf numFmtId="0" fontId="89" fillId="0" borderId="12" xfId="0" applyFont="1" applyFill="1" applyBorder="1" applyAlignment="1">
      <alignment horizontal="center" vertical="center" wrapText="1"/>
    </xf>
    <xf numFmtId="0" fontId="89" fillId="0" borderId="10" xfId="0" applyNumberFormat="1" applyFont="1" applyFill="1" applyBorder="1" applyAlignment="1">
      <alignment horizontal="justify" vertical="top" wrapText="1"/>
    </xf>
    <xf numFmtId="49" fontId="90" fillId="0" borderId="10" xfId="0" applyNumberFormat="1" applyFont="1" applyFill="1" applyBorder="1" applyAlignment="1">
      <alignment horizontal="left" vertical="center" wrapText="1"/>
    </xf>
    <xf numFmtId="49" fontId="90" fillId="0" borderId="12" xfId="0" applyNumberFormat="1" applyFont="1" applyFill="1" applyBorder="1" applyAlignment="1">
      <alignment horizontal="justify" wrapText="1"/>
    </xf>
    <xf numFmtId="49" fontId="89" fillId="0" borderId="12" xfId="0" applyNumberFormat="1" applyFont="1" applyFill="1" applyBorder="1" applyAlignment="1">
      <alignment horizontal="justify" wrapText="1"/>
    </xf>
    <xf numFmtId="49" fontId="90" fillId="0" borderId="10" xfId="0" applyNumberFormat="1" applyFont="1" applyFill="1" applyBorder="1" applyAlignment="1">
      <alignment wrapText="1"/>
    </xf>
    <xf numFmtId="49" fontId="89" fillId="0" borderId="10" xfId="0" applyNumberFormat="1" applyFont="1" applyFill="1" applyBorder="1" applyAlignment="1">
      <alignment horizontal="left" vertical="top" wrapText="1"/>
    </xf>
    <xf numFmtId="49" fontId="89" fillId="0" borderId="10" xfId="0" applyNumberFormat="1" applyFont="1" applyFill="1" applyBorder="1" applyAlignment="1">
      <alignment vertical="top" wrapText="1"/>
    </xf>
    <xf numFmtId="49" fontId="89" fillId="0" borderId="12" xfId="0" applyNumberFormat="1" applyFont="1" applyFill="1" applyBorder="1" applyAlignment="1">
      <alignment horizontal="left" wrapText="1"/>
    </xf>
    <xf numFmtId="49" fontId="90" fillId="0" borderId="10" xfId="0" applyNumberFormat="1" applyFont="1" applyFill="1" applyBorder="1" applyAlignment="1">
      <alignment horizontal="left" vertical="top" wrapText="1"/>
    </xf>
    <xf numFmtId="49" fontId="13" fillId="0" borderId="12" xfId="0" applyNumberFormat="1" applyFont="1" applyFill="1" applyBorder="1" applyAlignment="1">
      <alignment vertical="center" wrapText="1"/>
    </xf>
    <xf numFmtId="10" fontId="0" fillId="0" borderId="0" xfId="57" applyNumberFormat="1" applyFont="1" applyFill="1" applyAlignment="1">
      <alignment wrapText="1"/>
    </xf>
    <xf numFmtId="49" fontId="89" fillId="0" borderId="10" xfId="0" applyNumberFormat="1" applyFont="1" applyFill="1" applyBorder="1" applyAlignment="1">
      <alignment horizontal="left" vertical="center" wrapText="1"/>
    </xf>
    <xf numFmtId="10" fontId="0" fillId="0" borderId="0" xfId="57" applyNumberFormat="1" applyFont="1" applyFill="1" applyAlignment="1">
      <alignment horizontal="left" vertical="center" wrapText="1"/>
    </xf>
    <xf numFmtId="0" fontId="89" fillId="0" borderId="10" xfId="0" applyFont="1" applyFill="1" applyBorder="1" applyAlignment="1">
      <alignment horizontal="center" vertical="center" wrapText="1"/>
    </xf>
    <xf numFmtId="0" fontId="89" fillId="0" borderId="12" xfId="0" applyFont="1" applyFill="1" applyBorder="1" applyAlignment="1">
      <alignment horizontal="center" vertical="center" wrapText="1"/>
    </xf>
    <xf numFmtId="49" fontId="13" fillId="0" borderId="10" xfId="0" applyNumberFormat="1" applyFont="1" applyFill="1" applyBorder="1" applyAlignment="1">
      <alignment wrapText="1"/>
    </xf>
    <xf numFmtId="49" fontId="98" fillId="0" borderId="10" xfId="0" applyNumberFormat="1" applyFont="1" applyFill="1" applyBorder="1" applyAlignment="1">
      <alignment wrapText="1"/>
    </xf>
    <xf numFmtId="49" fontId="99" fillId="0" borderId="10" xfId="0" applyNumberFormat="1" applyFont="1" applyFill="1" applyBorder="1" applyAlignment="1">
      <alignment wrapText="1"/>
    </xf>
    <xf numFmtId="0" fontId="13" fillId="0" borderId="10" xfId="0" applyNumberFormat="1" applyFont="1" applyFill="1" applyBorder="1" applyAlignment="1">
      <alignment wrapText="1"/>
    </xf>
    <xf numFmtId="0" fontId="89" fillId="0" borderId="10" xfId="0" applyFont="1" applyFill="1" applyBorder="1" applyAlignment="1">
      <alignment horizontal="center" vertical="top" wrapText="1"/>
    </xf>
    <xf numFmtId="0" fontId="89" fillId="0" borderId="10" xfId="0" applyFont="1" applyFill="1" applyBorder="1" applyAlignment="1">
      <alignment horizontal="center" vertical="center" wrapText="1"/>
    </xf>
    <xf numFmtId="0" fontId="13" fillId="0" borderId="10" xfId="0" applyFont="1" applyFill="1" applyBorder="1" applyAlignment="1">
      <alignment/>
    </xf>
    <xf numFmtId="10" fontId="14" fillId="0" borderId="10" xfId="57" applyNumberFormat="1" applyFont="1" applyFill="1" applyBorder="1" applyAlignment="1">
      <alignment/>
    </xf>
    <xf numFmtId="10" fontId="13" fillId="0" borderId="10" xfId="57" applyNumberFormat="1" applyFont="1" applyFill="1" applyBorder="1" applyAlignment="1">
      <alignment/>
    </xf>
    <xf numFmtId="10" fontId="13" fillId="35" borderId="10" xfId="57" applyNumberFormat="1" applyFont="1" applyFill="1" applyBorder="1" applyAlignment="1">
      <alignment/>
    </xf>
    <xf numFmtId="49" fontId="13" fillId="0" borderId="10" xfId="0" applyNumberFormat="1" applyFont="1" applyFill="1" applyBorder="1" applyAlignment="1">
      <alignment vertical="center" wrapText="1"/>
    </xf>
    <xf numFmtId="49" fontId="13" fillId="35" borderId="10" xfId="0" applyNumberFormat="1" applyFont="1" applyFill="1" applyBorder="1" applyAlignment="1">
      <alignment wrapText="1"/>
    </xf>
    <xf numFmtId="0" fontId="90" fillId="0" borderId="10" xfId="0" applyFont="1" applyFill="1" applyBorder="1" applyAlignment="1">
      <alignment horizontal="justify" wrapText="1"/>
    </xf>
    <xf numFmtId="0" fontId="90" fillId="0" borderId="10" xfId="0" applyFont="1" applyFill="1" applyBorder="1" applyAlignment="1">
      <alignment horizontal="center" wrapText="1"/>
    </xf>
    <xf numFmtId="49" fontId="90" fillId="0" borderId="10" xfId="0" applyNumberFormat="1" applyFont="1" applyFill="1" applyBorder="1" applyAlignment="1">
      <alignment horizontal="center" wrapText="1"/>
    </xf>
    <xf numFmtId="10" fontId="14" fillId="0" borderId="10" xfId="57" applyNumberFormat="1" applyFont="1" applyFill="1" applyBorder="1" applyAlignment="1">
      <alignment/>
    </xf>
    <xf numFmtId="49" fontId="4" fillId="33" borderId="12" xfId="0" applyNumberFormat="1" applyFont="1" applyFill="1" applyBorder="1" applyAlignment="1">
      <alignment horizontal="center"/>
    </xf>
    <xf numFmtId="49" fontId="4" fillId="33" borderId="11" xfId="0" applyNumberFormat="1" applyFont="1" applyFill="1" applyBorder="1" applyAlignment="1">
      <alignment horizontal="center"/>
    </xf>
    <xf numFmtId="49" fontId="4" fillId="33" borderId="27" xfId="0" applyNumberFormat="1" applyFont="1" applyFill="1" applyBorder="1" applyAlignment="1">
      <alignment horizontal="center"/>
    </xf>
    <xf numFmtId="4" fontId="0" fillId="33" borderId="12" xfId="0" applyNumberFormat="1" applyFont="1" applyFill="1" applyBorder="1" applyAlignment="1">
      <alignment horizontal="right"/>
    </xf>
    <xf numFmtId="4" fontId="0" fillId="33" borderId="11" xfId="0" applyNumberFormat="1" applyFont="1" applyFill="1" applyBorder="1" applyAlignment="1">
      <alignment horizontal="right"/>
    </xf>
    <xf numFmtId="4" fontId="1" fillId="33" borderId="12" xfId="0" applyNumberFormat="1" applyFont="1" applyFill="1" applyBorder="1" applyAlignment="1">
      <alignment horizontal="right"/>
    </xf>
    <xf numFmtId="4" fontId="1" fillId="33" borderId="11" xfId="0" applyNumberFormat="1" applyFont="1" applyFill="1" applyBorder="1" applyAlignment="1">
      <alignment horizontal="right"/>
    </xf>
    <xf numFmtId="49" fontId="4" fillId="33" borderId="12" xfId="0" applyNumberFormat="1" applyFont="1" applyFill="1" applyBorder="1" applyAlignment="1">
      <alignment horizontal="center" wrapText="1"/>
    </xf>
    <xf numFmtId="49" fontId="4" fillId="33" borderId="11" xfId="0" applyNumberFormat="1" applyFont="1" applyFill="1" applyBorder="1" applyAlignment="1">
      <alignment horizontal="center" wrapText="1"/>
    </xf>
    <xf numFmtId="4" fontId="18" fillId="33" borderId="12" xfId="0" applyNumberFormat="1" applyFont="1" applyFill="1" applyBorder="1" applyAlignment="1">
      <alignment horizontal="right" wrapText="1"/>
    </xf>
    <xf numFmtId="49" fontId="7" fillId="33" borderId="12" xfId="0" applyNumberFormat="1" applyFont="1" applyFill="1" applyBorder="1" applyAlignment="1">
      <alignment horizontal="center" wrapText="1"/>
    </xf>
    <xf numFmtId="49" fontId="4" fillId="33" borderId="12" xfId="0" applyNumberFormat="1" applyFont="1" applyFill="1" applyBorder="1" applyAlignment="1">
      <alignment horizontal="center" wrapText="1"/>
    </xf>
    <xf numFmtId="49" fontId="4" fillId="33" borderId="11" xfId="0" applyNumberFormat="1" applyFont="1" applyFill="1" applyBorder="1" applyAlignment="1">
      <alignment horizontal="center" wrapText="1"/>
    </xf>
    <xf numFmtId="0" fontId="0" fillId="0" borderId="10" xfId="0" applyFont="1" applyFill="1" applyBorder="1" applyAlignment="1">
      <alignment horizontal="center" vertical="center"/>
    </xf>
    <xf numFmtId="49" fontId="8" fillId="33" borderId="18" xfId="0" applyNumberFormat="1" applyFont="1" applyFill="1" applyBorder="1" applyAlignment="1">
      <alignment horizontal="right" wrapText="1"/>
    </xf>
    <xf numFmtId="49" fontId="8" fillId="0" borderId="18" xfId="0" applyNumberFormat="1" applyFont="1" applyFill="1" applyBorder="1" applyAlignment="1">
      <alignment horizontal="right" wrapText="1"/>
    </xf>
    <xf numFmtId="49" fontId="8" fillId="34" borderId="18" xfId="0" applyNumberFormat="1" applyFont="1" applyFill="1" applyBorder="1" applyAlignment="1">
      <alignment horizontal="right" wrapText="1"/>
    </xf>
    <xf numFmtId="49" fontId="23" fillId="0" borderId="18" xfId="0" applyNumberFormat="1" applyFont="1" applyFill="1" applyBorder="1" applyAlignment="1">
      <alignment horizontal="right" wrapText="1"/>
    </xf>
    <xf numFmtId="49" fontId="8" fillId="33" borderId="17" xfId="0" applyNumberFormat="1" applyFont="1" applyFill="1" applyBorder="1" applyAlignment="1">
      <alignment horizontal="right" wrapText="1"/>
    </xf>
    <xf numFmtId="49" fontId="8" fillId="33" borderId="12" xfId="0" applyNumberFormat="1" applyFont="1" applyFill="1" applyBorder="1" applyAlignment="1">
      <alignment horizontal="right" wrapText="1"/>
    </xf>
    <xf numFmtId="49" fontId="8" fillId="33" borderId="25" xfId="0" applyNumberFormat="1" applyFont="1" applyFill="1" applyBorder="1" applyAlignment="1">
      <alignment horizontal="right" wrapText="1"/>
    </xf>
    <xf numFmtId="0" fontId="0" fillId="0" borderId="18" xfId="0" applyFont="1" applyFill="1" applyBorder="1" applyAlignment="1">
      <alignment horizontal="right"/>
    </xf>
    <xf numFmtId="0" fontId="0" fillId="34" borderId="18" xfId="0" applyFont="1" applyFill="1" applyBorder="1" applyAlignment="1">
      <alignment horizontal="right"/>
    </xf>
    <xf numFmtId="49" fontId="23" fillId="33" borderId="18" xfId="0" applyNumberFormat="1" applyFont="1" applyFill="1" applyBorder="1" applyAlignment="1">
      <alignment horizontal="right" wrapText="1"/>
    </xf>
    <xf numFmtId="0" fontId="0" fillId="0" borderId="25" xfId="0" applyFont="1" applyFill="1" applyBorder="1" applyAlignment="1">
      <alignment horizontal="right"/>
    </xf>
    <xf numFmtId="49" fontId="8" fillId="0" borderId="12" xfId="0" applyNumberFormat="1" applyFont="1" applyFill="1" applyBorder="1" applyAlignment="1">
      <alignment horizontal="right" wrapText="1"/>
    </xf>
    <xf numFmtId="0" fontId="0" fillId="0" borderId="0" xfId="0" applyFill="1" applyAlignment="1">
      <alignment vertical="center"/>
    </xf>
    <xf numFmtId="0" fontId="44" fillId="0" borderId="0" xfId="0" applyFont="1" applyFill="1" applyBorder="1" applyAlignment="1">
      <alignment/>
    </xf>
    <xf numFmtId="49" fontId="4" fillId="33" borderId="12" xfId="0" applyNumberFormat="1" applyFont="1" applyFill="1" applyBorder="1" applyAlignment="1">
      <alignment horizontal="center" wrapText="1"/>
    </xf>
    <xf numFmtId="49" fontId="4" fillId="33" borderId="11" xfId="0" applyNumberFormat="1" applyFont="1" applyFill="1" applyBorder="1" applyAlignment="1">
      <alignment horizontal="center" wrapText="1"/>
    </xf>
    <xf numFmtId="49" fontId="7" fillId="33" borderId="12" xfId="0" applyNumberFormat="1" applyFont="1" applyFill="1" applyBorder="1" applyAlignment="1">
      <alignment horizontal="center" wrapText="1"/>
    </xf>
    <xf numFmtId="4" fontId="0" fillId="33" borderId="10" xfId="0" applyNumberFormat="1" applyFont="1" applyFill="1" applyBorder="1" applyAlignment="1">
      <alignment horizontal="right"/>
    </xf>
    <xf numFmtId="4" fontId="0" fillId="33" borderId="11" xfId="0" applyNumberFormat="1" applyFont="1" applyFill="1" applyBorder="1" applyAlignment="1">
      <alignment horizontal="right"/>
    </xf>
    <xf numFmtId="4" fontId="0" fillId="0" borderId="11" xfId="0" applyNumberFormat="1" applyFont="1" applyFill="1" applyBorder="1" applyAlignment="1">
      <alignment horizontal="right"/>
    </xf>
    <xf numFmtId="4" fontId="0" fillId="0" borderId="10" xfId="0" applyNumberFormat="1" applyFont="1" applyFill="1" applyBorder="1" applyAlignment="1">
      <alignment horizontal="right"/>
    </xf>
    <xf numFmtId="4" fontId="0" fillId="34" borderId="11" xfId="0" applyNumberFormat="1" applyFont="1" applyFill="1" applyBorder="1" applyAlignment="1">
      <alignment horizontal="right"/>
    </xf>
    <xf numFmtId="4" fontId="0" fillId="34" borderId="10" xfId="0" applyNumberFormat="1" applyFont="1" applyFill="1" applyBorder="1" applyAlignment="1">
      <alignment horizontal="right"/>
    </xf>
    <xf numFmtId="49" fontId="4" fillId="33" borderId="11" xfId="0" applyNumberFormat="1" applyFont="1" applyFill="1" applyBorder="1" applyAlignment="1">
      <alignment horizontal="center" wrapText="1"/>
    </xf>
    <xf numFmtId="49" fontId="100" fillId="33" borderId="0" xfId="0" applyNumberFormat="1" applyFont="1" applyFill="1" applyBorder="1" applyAlignment="1">
      <alignment horizontal="left" vertical="center" wrapText="1"/>
    </xf>
    <xf numFmtId="49" fontId="100" fillId="33" borderId="18" xfId="0" applyNumberFormat="1" applyFont="1" applyFill="1" applyBorder="1" applyAlignment="1">
      <alignment horizontal="center"/>
    </xf>
    <xf numFmtId="49" fontId="100" fillId="33" borderId="10" xfId="0" applyNumberFormat="1" applyFont="1" applyFill="1" applyBorder="1" applyAlignment="1">
      <alignment horizontal="center" wrapText="1"/>
    </xf>
    <xf numFmtId="49" fontId="100" fillId="33" borderId="11" xfId="0" applyNumberFormat="1" applyFont="1" applyFill="1" applyBorder="1" applyAlignment="1">
      <alignment horizontal="center" wrapText="1"/>
    </xf>
    <xf numFmtId="0" fontId="101" fillId="33" borderId="11" xfId="0" applyFont="1" applyFill="1" applyBorder="1" applyAlignment="1">
      <alignment horizontal="right"/>
    </xf>
    <xf numFmtId="4" fontId="101" fillId="33" borderId="11" xfId="0" applyNumberFormat="1" applyFont="1" applyFill="1" applyBorder="1" applyAlignment="1">
      <alignment horizontal="right"/>
    </xf>
    <xf numFmtId="49" fontId="102" fillId="33" borderId="18" xfId="0" applyNumberFormat="1" applyFont="1" applyFill="1" applyBorder="1" applyAlignment="1">
      <alignment horizontal="right" wrapText="1"/>
    </xf>
    <xf numFmtId="0" fontId="101" fillId="33" borderId="10" xfId="0" applyFont="1" applyFill="1" applyBorder="1" applyAlignment="1">
      <alignment horizontal="right"/>
    </xf>
    <xf numFmtId="4" fontId="101" fillId="33" borderId="10" xfId="0" applyNumberFormat="1" applyFont="1" applyFill="1" applyBorder="1" applyAlignment="1">
      <alignment horizontal="right"/>
    </xf>
    <xf numFmtId="0" fontId="101" fillId="0" borderId="0" xfId="0" applyFont="1" applyFill="1" applyBorder="1" applyAlignment="1">
      <alignment/>
    </xf>
    <xf numFmtId="4" fontId="101" fillId="0" borderId="0" xfId="0" applyNumberFormat="1" applyFont="1" applyFill="1" applyBorder="1" applyAlignment="1">
      <alignment horizontal="right"/>
    </xf>
    <xf numFmtId="4" fontId="101" fillId="0" borderId="0" xfId="0" applyNumberFormat="1" applyFont="1" applyFill="1" applyBorder="1" applyAlignment="1">
      <alignment/>
    </xf>
    <xf numFmtId="4" fontId="103" fillId="0" borderId="0" xfId="0" applyNumberFormat="1" applyFont="1" applyFill="1" applyBorder="1" applyAlignment="1">
      <alignment horizontal="right"/>
    </xf>
    <xf numFmtId="4" fontId="101" fillId="0" borderId="0" xfId="0" applyNumberFormat="1" applyFont="1" applyFill="1" applyBorder="1" applyAlignment="1">
      <alignment horizontal="right"/>
    </xf>
    <xf numFmtId="4" fontId="101" fillId="34" borderId="0" xfId="0" applyNumberFormat="1" applyFont="1" applyFill="1" applyBorder="1" applyAlignment="1">
      <alignment horizontal="right"/>
    </xf>
    <xf numFmtId="4" fontId="103" fillId="0" borderId="0" xfId="0" applyNumberFormat="1" applyFont="1" applyFill="1" applyBorder="1" applyAlignment="1">
      <alignment horizontal="right"/>
    </xf>
    <xf numFmtId="4" fontId="101" fillId="34" borderId="0" xfId="0" applyNumberFormat="1" applyFont="1" applyFill="1" applyBorder="1" applyAlignment="1">
      <alignment horizontal="right"/>
    </xf>
    <xf numFmtId="0" fontId="101" fillId="0" borderId="0" xfId="0" applyFont="1" applyFill="1" applyAlignment="1">
      <alignment/>
    </xf>
    <xf numFmtId="0" fontId="104" fillId="0" borderId="10" xfId="0" applyFont="1" applyFill="1" applyBorder="1" applyAlignment="1">
      <alignment horizontal="center" vertical="center" wrapText="1"/>
    </xf>
    <xf numFmtId="4" fontId="105" fillId="0" borderId="10" xfId="0" applyNumberFormat="1" applyFont="1" applyFill="1" applyBorder="1" applyAlignment="1">
      <alignment/>
    </xf>
    <xf numFmtId="4" fontId="0" fillId="0" borderId="0" xfId="0" applyNumberFormat="1" applyFont="1" applyFill="1" applyBorder="1" applyAlignment="1">
      <alignment/>
    </xf>
    <xf numFmtId="49" fontId="4" fillId="33" borderId="12" xfId="0" applyNumberFormat="1" applyFont="1" applyFill="1" applyBorder="1" applyAlignment="1">
      <alignment horizontal="center"/>
    </xf>
    <xf numFmtId="49" fontId="4" fillId="33" borderId="11" xfId="0" applyNumberFormat="1" applyFont="1" applyFill="1" applyBorder="1" applyAlignment="1">
      <alignment horizontal="center"/>
    </xf>
    <xf numFmtId="49" fontId="4" fillId="33" borderId="27" xfId="0" applyNumberFormat="1" applyFont="1" applyFill="1" applyBorder="1" applyAlignment="1">
      <alignment horizontal="center"/>
    </xf>
    <xf numFmtId="4" fontId="0" fillId="33" borderId="12" xfId="0" applyNumberFormat="1" applyFont="1" applyFill="1" applyBorder="1" applyAlignment="1">
      <alignment horizontal="right"/>
    </xf>
    <xf numFmtId="4" fontId="0" fillId="33" borderId="11" xfId="0" applyNumberFormat="1" applyFont="1" applyFill="1" applyBorder="1" applyAlignment="1">
      <alignment horizontal="right"/>
    </xf>
    <xf numFmtId="4" fontId="1" fillId="33" borderId="12" xfId="0" applyNumberFormat="1" applyFont="1" applyFill="1" applyBorder="1" applyAlignment="1">
      <alignment horizontal="right"/>
    </xf>
    <xf numFmtId="4" fontId="1" fillId="33" borderId="11" xfId="0" applyNumberFormat="1" applyFont="1" applyFill="1" applyBorder="1" applyAlignment="1">
      <alignment horizontal="right"/>
    </xf>
    <xf numFmtId="49" fontId="4" fillId="33" borderId="12" xfId="0" applyNumberFormat="1" applyFont="1" applyFill="1" applyBorder="1" applyAlignment="1">
      <alignment horizontal="center" wrapText="1"/>
    </xf>
    <xf numFmtId="49" fontId="4" fillId="33" borderId="11" xfId="0" applyNumberFormat="1" applyFont="1" applyFill="1" applyBorder="1" applyAlignment="1">
      <alignment horizontal="center" wrapText="1"/>
    </xf>
    <xf numFmtId="4" fontId="18" fillId="33" borderId="12" xfId="0" applyNumberFormat="1" applyFont="1" applyFill="1" applyBorder="1" applyAlignment="1">
      <alignment horizontal="right" wrapText="1"/>
    </xf>
    <xf numFmtId="49" fontId="7" fillId="33" borderId="12" xfId="0" applyNumberFormat="1" applyFont="1" applyFill="1" applyBorder="1" applyAlignment="1">
      <alignment horizontal="center" wrapText="1"/>
    </xf>
    <xf numFmtId="4" fontId="106" fillId="0" borderId="0" xfId="0" applyNumberFormat="1" applyFont="1" applyFill="1" applyBorder="1" applyAlignment="1">
      <alignment horizontal="right"/>
    </xf>
    <xf numFmtId="4" fontId="107" fillId="0" borderId="0" xfId="0" applyNumberFormat="1" applyFont="1" applyFill="1" applyBorder="1" applyAlignment="1">
      <alignment horizontal="right"/>
    </xf>
    <xf numFmtId="0" fontId="107" fillId="0" borderId="0" xfId="0" applyFont="1" applyFill="1" applyBorder="1" applyAlignment="1">
      <alignment/>
    </xf>
    <xf numFmtId="4" fontId="106" fillId="0" borderId="0" xfId="0" applyNumberFormat="1" applyFont="1" applyFill="1" applyBorder="1" applyAlignment="1">
      <alignment/>
    </xf>
    <xf numFmtId="4" fontId="107" fillId="0" borderId="0" xfId="0" applyNumberFormat="1" applyFont="1" applyFill="1" applyBorder="1" applyAlignment="1">
      <alignment/>
    </xf>
    <xf numFmtId="0" fontId="107" fillId="0" borderId="0" xfId="0" applyFont="1" applyFill="1" applyAlignment="1">
      <alignment/>
    </xf>
    <xf numFmtId="49" fontId="4" fillId="0" borderId="12" xfId="0" applyNumberFormat="1" applyFont="1" applyFill="1" applyBorder="1" applyAlignment="1">
      <alignment horizontal="center" wrapText="1"/>
    </xf>
    <xf numFmtId="49" fontId="7" fillId="0" borderId="30" xfId="0" applyNumberFormat="1" applyFont="1" applyFill="1" applyBorder="1" applyAlignment="1">
      <alignment horizontal="left" vertical="center" wrapText="1"/>
    </xf>
    <xf numFmtId="49" fontId="4" fillId="0" borderId="10" xfId="0" applyNumberFormat="1" applyFont="1" applyFill="1" applyBorder="1" applyAlignment="1">
      <alignment horizontal="center" wrapText="1"/>
    </xf>
    <xf numFmtId="49" fontId="4" fillId="0" borderId="27" xfId="0" applyNumberFormat="1" applyFont="1" applyFill="1" applyBorder="1" applyAlignment="1">
      <alignment horizontal="center" wrapText="1"/>
    </xf>
    <xf numFmtId="0" fontId="0" fillId="0" borderId="25" xfId="0" applyFont="1" applyFill="1" applyBorder="1" applyAlignment="1">
      <alignment horizontal="center"/>
    </xf>
    <xf numFmtId="49" fontId="4" fillId="0" borderId="11" xfId="0" applyNumberFormat="1" applyFont="1" applyFill="1" applyBorder="1" applyAlignment="1">
      <alignment horizontal="center" wrapText="1"/>
    </xf>
    <xf numFmtId="49" fontId="8" fillId="0" borderId="17"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13" xfId="0" applyNumberFormat="1" applyFont="1" applyFill="1" applyBorder="1" applyAlignment="1">
      <alignment horizontal="center" wrapText="1"/>
    </xf>
    <xf numFmtId="0" fontId="7" fillId="0" borderId="16" xfId="0" applyNumberFormat="1" applyFont="1" applyFill="1" applyBorder="1" applyAlignment="1" applyProtection="1">
      <alignment vertical="center" wrapText="1"/>
      <protection/>
    </xf>
    <xf numFmtId="49" fontId="4" fillId="0" borderId="10" xfId="0" applyNumberFormat="1" applyFont="1" applyFill="1" applyBorder="1" applyAlignment="1">
      <alignment horizontal="center" wrapText="1"/>
    </xf>
    <xf numFmtId="49" fontId="4" fillId="0" borderId="17" xfId="0" applyNumberFormat="1" applyFont="1" applyFill="1" applyBorder="1" applyAlignment="1">
      <alignment horizontal="center" wrapText="1"/>
    </xf>
    <xf numFmtId="49" fontId="7" fillId="0" borderId="17" xfId="0" applyNumberFormat="1" applyFont="1" applyFill="1" applyBorder="1" applyAlignment="1">
      <alignment horizontal="center" wrapText="1"/>
    </xf>
    <xf numFmtId="49" fontId="7" fillId="0" borderId="12" xfId="0" applyNumberFormat="1" applyFont="1" applyFill="1" applyBorder="1" applyAlignment="1">
      <alignment horizontal="center" wrapText="1"/>
    </xf>
    <xf numFmtId="0" fontId="104" fillId="0" borderId="10" xfId="0" applyFont="1" applyFill="1" applyBorder="1" applyAlignment="1">
      <alignment horizontal="center" vertical="center" wrapText="1"/>
    </xf>
    <xf numFmtId="0" fontId="108" fillId="0" borderId="10" xfId="0" applyFont="1" applyFill="1" applyBorder="1" applyAlignment="1">
      <alignment vertical="top" wrapText="1"/>
    </xf>
    <xf numFmtId="49" fontId="108" fillId="0" borderId="10" xfId="0" applyNumberFormat="1" applyFont="1" applyFill="1" applyBorder="1" applyAlignment="1">
      <alignment/>
    </xf>
    <xf numFmtId="49" fontId="109" fillId="0" borderId="10" xfId="0" applyNumberFormat="1" applyFont="1" applyFill="1" applyBorder="1" applyAlignment="1">
      <alignment/>
    </xf>
    <xf numFmtId="4" fontId="108" fillId="0" borderId="10" xfId="0" applyNumberFormat="1" applyFont="1" applyFill="1" applyBorder="1" applyAlignment="1">
      <alignment/>
    </xf>
    <xf numFmtId="0" fontId="110" fillId="0" borderId="0" xfId="0" applyFont="1" applyFill="1" applyAlignment="1">
      <alignment/>
    </xf>
    <xf numFmtId="0" fontId="101" fillId="0" borderId="0" xfId="0" applyFont="1" applyFill="1" applyAlignment="1">
      <alignment/>
    </xf>
    <xf numFmtId="0" fontId="1" fillId="0" borderId="0" xfId="0" applyFont="1" applyFill="1" applyBorder="1" applyAlignment="1">
      <alignment/>
    </xf>
    <xf numFmtId="0" fontId="13" fillId="0" borderId="11" xfId="0" applyFont="1" applyFill="1" applyBorder="1" applyAlignment="1">
      <alignment horizontal="center" vertical="center" wrapText="1"/>
    </xf>
    <xf numFmtId="0" fontId="89" fillId="0" borderId="12" xfId="0" applyFont="1" applyFill="1" applyBorder="1" applyAlignment="1">
      <alignment horizontal="center" vertical="center" wrapText="1"/>
    </xf>
    <xf numFmtId="0" fontId="89" fillId="0" borderId="10" xfId="0" applyFont="1" applyFill="1" applyBorder="1" applyAlignment="1">
      <alignment horizontal="center" vertical="center" wrapText="1"/>
    </xf>
    <xf numFmtId="14" fontId="111" fillId="0" borderId="10" xfId="0" applyNumberFormat="1" applyFont="1" applyFill="1" applyBorder="1" applyAlignment="1">
      <alignment horizontal="center" vertical="center" wrapText="1"/>
    </xf>
    <xf numFmtId="0" fontId="0" fillId="0" borderId="10" xfId="0" applyFill="1" applyBorder="1" applyAlignment="1">
      <alignment/>
    </xf>
    <xf numFmtId="0" fontId="80" fillId="0" borderId="10" xfId="0" applyFont="1" applyFill="1" applyBorder="1" applyAlignment="1">
      <alignment/>
    </xf>
    <xf numFmtId="0" fontId="92" fillId="0" borderId="10" xfId="0" applyFont="1" applyFill="1" applyBorder="1" applyAlignment="1">
      <alignment/>
    </xf>
    <xf numFmtId="0" fontId="91" fillId="0" borderId="10" xfId="0" applyFont="1" applyFill="1" applyBorder="1" applyAlignment="1">
      <alignment/>
    </xf>
    <xf numFmtId="0" fontId="89" fillId="0" borderId="10" xfId="0" applyFont="1" applyFill="1" applyBorder="1" applyAlignment="1">
      <alignment horizontal="justify" wrapText="1"/>
    </xf>
    <xf numFmtId="0" fontId="13" fillId="0" borderId="10" xfId="0" applyFont="1" applyFill="1" applyBorder="1" applyAlignment="1">
      <alignment horizontal="justify" wrapText="1"/>
    </xf>
    <xf numFmtId="0" fontId="111" fillId="0" borderId="10" xfId="0" applyFont="1" applyFill="1" applyBorder="1" applyAlignment="1">
      <alignment horizontal="center" vertical="center" wrapText="1"/>
    </xf>
    <xf numFmtId="4" fontId="91" fillId="0" borderId="0" xfId="0" applyNumberFormat="1" applyFont="1" applyFill="1" applyAlignment="1">
      <alignment/>
    </xf>
    <xf numFmtId="0" fontId="112" fillId="0" borderId="0" xfId="0" applyFont="1" applyFill="1" applyBorder="1" applyAlignment="1">
      <alignment vertical="top" wrapText="1"/>
    </xf>
    <xf numFmtId="0" fontId="81" fillId="0" borderId="0" xfId="0" applyFont="1" applyFill="1" applyAlignment="1">
      <alignment/>
    </xf>
    <xf numFmtId="0" fontId="91" fillId="0" borderId="0" xfId="0" applyFont="1" applyFill="1" applyBorder="1" applyAlignment="1">
      <alignment/>
    </xf>
    <xf numFmtId="0" fontId="14" fillId="36" borderId="10" xfId="0" applyFont="1" applyFill="1" applyBorder="1" applyAlignment="1">
      <alignment horizontal="center" vertical="center" wrapText="1"/>
    </xf>
    <xf numFmtId="49" fontId="14" fillId="36" borderId="10" xfId="0" applyNumberFormat="1" applyFont="1" applyFill="1" applyBorder="1" applyAlignment="1">
      <alignment horizontal="center" vertical="center" wrapText="1"/>
    </xf>
    <xf numFmtId="0" fontId="90" fillId="36" borderId="10" xfId="0" applyFont="1" applyFill="1" applyBorder="1" applyAlignment="1">
      <alignment horizontal="center" vertical="center" wrapText="1"/>
    </xf>
    <xf numFmtId="49" fontId="90" fillId="36" borderId="10" xfId="0" applyNumberFormat="1" applyFont="1" applyFill="1" applyBorder="1" applyAlignment="1">
      <alignment horizontal="center" vertical="center" wrapText="1"/>
    </xf>
    <xf numFmtId="0" fontId="90" fillId="36" borderId="12" xfId="0" applyFont="1" applyFill="1" applyBorder="1" applyAlignment="1">
      <alignment horizontal="center" vertical="center" wrapText="1"/>
    </xf>
    <xf numFmtId="0" fontId="90" fillId="36" borderId="10" xfId="0" applyFont="1" applyFill="1" applyBorder="1" applyAlignment="1">
      <alignment horizontal="left" vertical="top" wrapText="1"/>
    </xf>
    <xf numFmtId="4" fontId="14" fillId="36" borderId="10" xfId="0" applyNumberFormat="1" applyFont="1" applyFill="1" applyBorder="1" applyAlignment="1">
      <alignment horizontal="right" wrapText="1"/>
    </xf>
    <xf numFmtId="49" fontId="14" fillId="36" borderId="12" xfId="0" applyNumberFormat="1" applyFont="1" applyFill="1" applyBorder="1" applyAlignment="1">
      <alignment horizontal="center" vertical="center" wrapText="1"/>
    </xf>
    <xf numFmtId="14" fontId="13"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xf>
    <xf numFmtId="4" fontId="13" fillId="36" borderId="10" xfId="0" applyNumberFormat="1" applyFont="1" applyFill="1" applyBorder="1" applyAlignment="1">
      <alignment horizontal="right" wrapText="1"/>
    </xf>
    <xf numFmtId="0" fontId="0" fillId="0" borderId="0" xfId="0" applyFill="1" applyAlignment="1">
      <alignment horizontal="center" vertical="center"/>
    </xf>
    <xf numFmtId="0" fontId="14" fillId="36" borderId="10" xfId="0" applyFont="1" applyFill="1" applyBorder="1" applyAlignment="1">
      <alignment horizontal="left" vertical="top" wrapText="1"/>
    </xf>
    <xf numFmtId="0" fontId="14" fillId="0" borderId="10" xfId="0" applyFont="1" applyFill="1" applyBorder="1" applyAlignment="1">
      <alignment wrapText="1"/>
    </xf>
    <xf numFmtId="0" fontId="1" fillId="0" borderId="0" xfId="0" applyFont="1" applyFill="1" applyAlignment="1">
      <alignment horizontal="center" vertical="center"/>
    </xf>
    <xf numFmtId="0" fontId="90" fillId="36" borderId="10" xfId="0" applyFont="1" applyFill="1" applyBorder="1" applyAlignment="1">
      <alignment horizontal="left" vertical="center" wrapText="1"/>
    </xf>
    <xf numFmtId="4" fontId="90" fillId="36" borderId="10" xfId="0" applyNumberFormat="1" applyFont="1" applyFill="1" applyBorder="1" applyAlignment="1">
      <alignment horizontal="right" vertical="center" wrapText="1"/>
    </xf>
    <xf numFmtId="0" fontId="80" fillId="0" borderId="0" xfId="0" applyFont="1" applyFill="1" applyAlignment="1">
      <alignment vertical="center"/>
    </xf>
    <xf numFmtId="0" fontId="113" fillId="36" borderId="10" xfId="0" applyFont="1" applyFill="1" applyBorder="1" applyAlignment="1">
      <alignment vertical="top" wrapText="1"/>
    </xf>
    <xf numFmtId="49" fontId="113" fillId="36" borderId="10" xfId="0" applyNumberFormat="1" applyFont="1" applyFill="1" applyBorder="1" applyAlignment="1">
      <alignment/>
    </xf>
    <xf numFmtId="49" fontId="114" fillId="36" borderId="10" xfId="0" applyNumberFormat="1" applyFont="1" applyFill="1" applyBorder="1" applyAlignment="1">
      <alignment/>
    </xf>
    <xf numFmtId="4" fontId="113" fillId="36" borderId="10" xfId="0" applyNumberFormat="1" applyFont="1" applyFill="1" applyBorder="1" applyAlignment="1">
      <alignment/>
    </xf>
    <xf numFmtId="4" fontId="115" fillId="36" borderId="10" xfId="0" applyNumberFormat="1" applyFont="1" applyFill="1" applyBorder="1" applyAlignment="1">
      <alignment/>
    </xf>
    <xf numFmtId="0" fontId="13" fillId="0" borderId="12" xfId="0" applyFont="1" applyFill="1" applyBorder="1" applyAlignment="1">
      <alignment horizontal="center" vertical="center" wrapText="1"/>
    </xf>
    <xf numFmtId="0" fontId="13" fillId="0" borderId="10" xfId="0" applyFont="1" applyFill="1" applyBorder="1" applyAlignment="1">
      <alignment horizontal="center" wrapText="1"/>
    </xf>
    <xf numFmtId="49" fontId="107" fillId="0" borderId="10" xfId="0" applyNumberFormat="1" applyFont="1" applyFill="1" applyBorder="1" applyAlignment="1">
      <alignment horizontal="right" vertical="top" wrapText="1"/>
    </xf>
    <xf numFmtId="0" fontId="14" fillId="0" borderId="10" xfId="0" applyFont="1" applyFill="1" applyBorder="1" applyAlignment="1">
      <alignment horizontal="left" vertical="center"/>
    </xf>
    <xf numFmtId="4" fontId="14" fillId="0" borderId="10" xfId="0" applyNumberFormat="1" applyFont="1" applyFill="1" applyBorder="1" applyAlignment="1">
      <alignment wrapText="1"/>
    </xf>
    <xf numFmtId="0" fontId="14" fillId="36" borderId="10" xfId="0" applyFont="1" applyFill="1" applyBorder="1" applyAlignment="1">
      <alignment horizontal="left" vertical="center" wrapText="1"/>
    </xf>
    <xf numFmtId="4" fontId="14" fillId="36" borderId="10" xfId="0" applyNumberFormat="1" applyFont="1" applyFill="1" applyBorder="1" applyAlignment="1">
      <alignment horizontal="center" vertical="center" wrapText="1"/>
    </xf>
    <xf numFmtId="4" fontId="14" fillId="36" borderId="10" xfId="0" applyNumberFormat="1" applyFont="1" applyFill="1" applyBorder="1" applyAlignment="1">
      <alignment vertical="center" wrapText="1"/>
    </xf>
    <xf numFmtId="4" fontId="13" fillId="0" borderId="10" xfId="0" applyNumberFormat="1" applyFont="1" applyFill="1" applyBorder="1" applyAlignment="1">
      <alignment wrapText="1"/>
    </xf>
    <xf numFmtId="0" fontId="45" fillId="0" borderId="0" xfId="0" applyFont="1" applyFill="1" applyAlignment="1">
      <alignment horizontal="center" vertical="center"/>
    </xf>
    <xf numFmtId="0" fontId="13" fillId="0" borderId="10" xfId="0" applyFont="1" applyFill="1" applyBorder="1" applyAlignment="1">
      <alignment horizontal="justify" vertical="top" wrapText="1"/>
    </xf>
    <xf numFmtId="0" fontId="14" fillId="36" borderId="12"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3" fillId="0" borderId="0" xfId="0" applyFont="1" applyFill="1" applyBorder="1" applyAlignment="1">
      <alignment horizontal="center" vertical="center" wrapText="1"/>
    </xf>
    <xf numFmtId="4" fontId="14" fillId="36" borderId="10" xfId="0" applyNumberFormat="1" applyFont="1" applyFill="1" applyBorder="1" applyAlignment="1">
      <alignment horizontal="right" vertical="center" wrapText="1"/>
    </xf>
    <xf numFmtId="0" fontId="44" fillId="0" borderId="0" xfId="0" applyFont="1" applyFill="1" applyAlignment="1">
      <alignment vertical="center"/>
    </xf>
    <xf numFmtId="0" fontId="2" fillId="0" borderId="0" xfId="0" applyFont="1" applyFill="1" applyAlignment="1">
      <alignment vertical="center"/>
    </xf>
    <xf numFmtId="49" fontId="8" fillId="0" borderId="17" xfId="0" applyNumberFormat="1" applyFont="1" applyFill="1" applyBorder="1" applyAlignment="1">
      <alignment horizontal="right" wrapText="1"/>
    </xf>
    <xf numFmtId="49" fontId="8" fillId="0" borderId="25" xfId="0" applyNumberFormat="1" applyFont="1" applyFill="1" applyBorder="1" applyAlignment="1">
      <alignment horizontal="right" wrapText="1"/>
    </xf>
    <xf numFmtId="0" fontId="0" fillId="0" borderId="10" xfId="0" applyFont="1" applyFill="1" applyBorder="1" applyAlignment="1">
      <alignment horizontal="center"/>
    </xf>
    <xf numFmtId="0" fontId="0" fillId="0" borderId="11" xfId="0" applyFont="1" applyFill="1" applyBorder="1" applyAlignment="1">
      <alignment horizontal="center"/>
    </xf>
    <xf numFmtId="0" fontId="4" fillId="0" borderId="0" xfId="0" applyFont="1" applyFill="1" applyAlignment="1">
      <alignment vertical="center"/>
    </xf>
    <xf numFmtId="0" fontId="0" fillId="0" borderId="0" xfId="0" applyFont="1" applyFill="1" applyAlignment="1">
      <alignment vertical="center"/>
    </xf>
    <xf numFmtId="0" fontId="4" fillId="0" borderId="0" xfId="0" applyFont="1" applyFill="1" applyBorder="1" applyAlignment="1">
      <alignment horizontal="center"/>
    </xf>
    <xf numFmtId="0" fontId="4" fillId="0" borderId="0" xfId="0" applyFont="1" applyFill="1" applyAlignment="1">
      <alignment/>
    </xf>
    <xf numFmtId="0" fontId="107" fillId="0" borderId="0" xfId="0" applyFont="1" applyFill="1" applyAlignment="1">
      <alignment/>
    </xf>
    <xf numFmtId="0" fontId="116" fillId="0" borderId="0" xfId="0" applyFont="1" applyFill="1" applyAlignment="1">
      <alignment horizontal="center" vertical="center" wrapText="1"/>
    </xf>
    <xf numFmtId="0" fontId="117" fillId="0" borderId="0" xfId="0" applyFont="1" applyFill="1" applyAlignment="1">
      <alignment/>
    </xf>
    <xf numFmtId="4" fontId="107" fillId="0" borderId="0" xfId="0" applyNumberFormat="1" applyFont="1" applyFill="1" applyAlignment="1">
      <alignment/>
    </xf>
    <xf numFmtId="0" fontId="107" fillId="0" borderId="0" xfId="0" applyFont="1" applyFill="1" applyBorder="1" applyAlignment="1">
      <alignment/>
    </xf>
    <xf numFmtId="0" fontId="4" fillId="0" borderId="0" xfId="0" applyFont="1" applyFill="1" applyBorder="1" applyAlignment="1">
      <alignment horizontal="center" wrapText="1"/>
    </xf>
    <xf numFmtId="0" fontId="4" fillId="0" borderId="0" xfId="0" applyFont="1" applyFill="1" applyBorder="1" applyAlignment="1">
      <alignment/>
    </xf>
    <xf numFmtId="0" fontId="6" fillId="0" borderId="0" xfId="0" applyFont="1" applyFill="1" applyAlignment="1">
      <alignment horizontal="center" wrapText="1"/>
    </xf>
    <xf numFmtId="0" fontId="0" fillId="0" borderId="0" xfId="0" applyFont="1" applyFill="1" applyAlignment="1">
      <alignment/>
    </xf>
    <xf numFmtId="0" fontId="4" fillId="0" borderId="31" xfId="0" applyFont="1" applyFill="1" applyBorder="1" applyAlignment="1">
      <alignment horizontal="center"/>
    </xf>
    <xf numFmtId="49" fontId="0" fillId="0" borderId="32" xfId="0" applyNumberFormat="1" applyFont="1" applyFill="1" applyBorder="1" applyAlignment="1">
      <alignment horizontal="center" wrapText="1"/>
    </xf>
    <xf numFmtId="49" fontId="0" fillId="0" borderId="33" xfId="0" applyNumberFormat="1" applyFont="1" applyFill="1" applyBorder="1" applyAlignment="1">
      <alignment horizontal="center" wrapText="1"/>
    </xf>
    <xf numFmtId="14" fontId="0" fillId="0" borderId="34" xfId="0" applyNumberFormat="1" applyFont="1" applyFill="1" applyBorder="1" applyAlignment="1">
      <alignment horizontal="center"/>
    </xf>
    <xf numFmtId="14" fontId="0" fillId="0" borderId="35" xfId="0" applyNumberFormat="1" applyFont="1" applyFill="1" applyBorder="1" applyAlignment="1">
      <alignment horizontal="center"/>
    </xf>
    <xf numFmtId="49" fontId="0" fillId="0" borderId="34" xfId="0" applyNumberFormat="1" applyFont="1" applyFill="1" applyBorder="1" applyAlignment="1">
      <alignment horizontal="center"/>
    </xf>
    <xf numFmtId="49" fontId="0" fillId="0" borderId="35" xfId="0" applyNumberFormat="1" applyFont="1" applyFill="1" applyBorder="1" applyAlignment="1">
      <alignment horizontal="center"/>
    </xf>
    <xf numFmtId="0" fontId="0" fillId="0" borderId="34" xfId="0" applyFont="1" applyFill="1" applyBorder="1" applyAlignment="1">
      <alignment horizontal="center"/>
    </xf>
    <xf numFmtId="0" fontId="0" fillId="0" borderId="35" xfId="0" applyFont="1" applyFill="1" applyBorder="1" applyAlignment="1">
      <alignment horizontal="center"/>
    </xf>
    <xf numFmtId="0" fontId="0" fillId="0" borderId="36" xfId="0" applyFont="1" applyFill="1" applyBorder="1" applyAlignment="1">
      <alignment horizontal="center"/>
    </xf>
    <xf numFmtId="0" fontId="0" fillId="0" borderId="37" xfId="0" applyFont="1" applyFill="1" applyBorder="1" applyAlignment="1">
      <alignment horizontal="center"/>
    </xf>
    <xf numFmtId="0" fontId="4" fillId="0" borderId="20" xfId="0" applyFont="1" applyFill="1" applyBorder="1" applyAlignment="1">
      <alignment horizontal="center" vertical="center" wrapText="1"/>
    </xf>
    <xf numFmtId="0" fontId="0" fillId="0" borderId="38" xfId="0" applyFont="1" applyFill="1" applyBorder="1" applyAlignment="1">
      <alignment/>
    </xf>
    <xf numFmtId="0" fontId="0" fillId="0" borderId="21" xfId="0" applyFont="1" applyFill="1" applyBorder="1" applyAlignment="1">
      <alignment/>
    </xf>
    <xf numFmtId="0" fontId="4" fillId="0" borderId="12" xfId="0" applyFont="1" applyFill="1" applyBorder="1" applyAlignment="1">
      <alignment horizontal="center" vertical="center" wrapText="1"/>
    </xf>
    <xf numFmtId="0" fontId="4" fillId="0" borderId="13" xfId="0" applyFont="1" applyFill="1" applyBorder="1" applyAlignment="1">
      <alignment vertical="center"/>
    </xf>
    <xf numFmtId="0" fontId="4" fillId="0" borderId="11" xfId="0" applyFont="1" applyFill="1" applyBorder="1" applyAlignment="1">
      <alignment vertical="center"/>
    </xf>
    <xf numFmtId="0" fontId="4" fillId="33" borderId="16"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1" xfId="0"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0" fontId="0" fillId="0" borderId="15" xfId="0" applyFont="1" applyFill="1" applyBorder="1" applyAlignment="1">
      <alignment/>
    </xf>
    <xf numFmtId="0" fontId="0" fillId="0" borderId="22" xfId="0" applyFont="1" applyFill="1" applyBorder="1" applyAlignment="1">
      <alignment/>
    </xf>
    <xf numFmtId="49" fontId="5" fillId="0" borderId="18" xfId="0" applyNumberFormat="1" applyFont="1" applyFill="1" applyBorder="1" applyAlignment="1">
      <alignment horizontal="center" vertical="center" wrapText="1"/>
    </xf>
    <xf numFmtId="49" fontId="5" fillId="0" borderId="22" xfId="0" applyNumberFormat="1"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7" fillId="33" borderId="16" xfId="0" applyFont="1" applyFill="1" applyBorder="1" applyAlignment="1">
      <alignment horizontal="center" vertical="center"/>
    </xf>
    <xf numFmtId="0" fontId="7" fillId="33" borderId="20" xfId="0" applyFont="1" applyFill="1" applyBorder="1" applyAlignment="1">
      <alignment horizontal="center" vertical="center"/>
    </xf>
    <xf numFmtId="49" fontId="4" fillId="0" borderId="25" xfId="0" applyNumberFormat="1" applyFont="1" applyFill="1" applyBorder="1" applyAlignment="1">
      <alignment horizontal="center"/>
    </xf>
    <xf numFmtId="49" fontId="4" fillId="0" borderId="17"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1" xfId="0" applyNumberFormat="1" applyFont="1" applyFill="1" applyBorder="1" applyAlignment="1">
      <alignment horizontal="center"/>
    </xf>
    <xf numFmtId="0" fontId="0" fillId="0" borderId="12" xfId="0" applyFont="1" applyFill="1" applyBorder="1" applyAlignment="1">
      <alignment horizontal="center"/>
    </xf>
    <xf numFmtId="0" fontId="0" fillId="0" borderId="11" xfId="0" applyFont="1" applyFill="1" applyBorder="1" applyAlignment="1">
      <alignment horizontal="center"/>
    </xf>
    <xf numFmtId="4" fontId="18" fillId="0" borderId="12" xfId="0" applyNumberFormat="1" applyFont="1" applyFill="1" applyBorder="1" applyAlignment="1">
      <alignment horizontal="right"/>
    </xf>
    <xf numFmtId="4" fontId="18" fillId="0" borderId="11" xfId="0" applyNumberFormat="1" applyFont="1" applyFill="1" applyBorder="1" applyAlignment="1">
      <alignment horizontal="right"/>
    </xf>
    <xf numFmtId="4" fontId="0" fillId="0" borderId="12" xfId="0" applyNumberFormat="1" applyFont="1" applyFill="1" applyBorder="1" applyAlignment="1">
      <alignment horizontal="right"/>
    </xf>
    <xf numFmtId="4" fontId="0" fillId="0" borderId="11" xfId="0" applyNumberFormat="1" applyFont="1" applyFill="1" applyBorder="1" applyAlignment="1">
      <alignment horizontal="right"/>
    </xf>
    <xf numFmtId="49" fontId="4" fillId="33" borderId="27" xfId="0" applyNumberFormat="1" applyFont="1" applyFill="1" applyBorder="1" applyAlignment="1">
      <alignment horizontal="center"/>
    </xf>
    <xf numFmtId="4" fontId="0" fillId="33" borderId="12" xfId="0" applyNumberFormat="1" applyFont="1" applyFill="1" applyBorder="1" applyAlignment="1">
      <alignment horizontal="right"/>
    </xf>
    <xf numFmtId="4" fontId="0" fillId="33" borderId="11" xfId="0" applyNumberFormat="1" applyFont="1" applyFill="1" applyBorder="1" applyAlignment="1">
      <alignment horizontal="right"/>
    </xf>
    <xf numFmtId="4" fontId="1" fillId="33" borderId="12" xfId="0" applyNumberFormat="1" applyFont="1" applyFill="1" applyBorder="1" applyAlignment="1">
      <alignment horizontal="right"/>
    </xf>
    <xf numFmtId="4" fontId="1" fillId="33" borderId="11" xfId="0" applyNumberFormat="1" applyFont="1" applyFill="1" applyBorder="1" applyAlignment="1">
      <alignment horizontal="right"/>
    </xf>
    <xf numFmtId="49" fontId="4" fillId="33" borderId="12" xfId="0" applyNumberFormat="1" applyFont="1" applyFill="1" applyBorder="1" applyAlignment="1">
      <alignment horizontal="center" wrapText="1"/>
    </xf>
    <xf numFmtId="49" fontId="4" fillId="33" borderId="11" xfId="0" applyNumberFormat="1" applyFont="1" applyFill="1" applyBorder="1" applyAlignment="1">
      <alignment horizontal="center" wrapText="1"/>
    </xf>
    <xf numFmtId="4" fontId="18" fillId="33" borderId="12" xfId="0" applyNumberFormat="1" applyFont="1" applyFill="1" applyBorder="1" applyAlignment="1">
      <alignment horizontal="right" wrapText="1"/>
    </xf>
    <xf numFmtId="4" fontId="18" fillId="33" borderId="11" xfId="0" applyNumberFormat="1" applyFont="1" applyFill="1" applyBorder="1" applyAlignment="1">
      <alignment horizontal="right" wrapText="1"/>
    </xf>
    <xf numFmtId="4" fontId="1" fillId="0" borderId="12" xfId="0" applyNumberFormat="1" applyFont="1" applyFill="1" applyBorder="1" applyAlignment="1">
      <alignment horizontal="right"/>
    </xf>
    <xf numFmtId="4" fontId="1" fillId="0" borderId="11" xfId="0" applyNumberFormat="1" applyFont="1" applyFill="1" applyBorder="1" applyAlignment="1">
      <alignment horizontal="right"/>
    </xf>
    <xf numFmtId="4" fontId="18" fillId="0" borderId="12" xfId="0" applyNumberFormat="1" applyFont="1" applyFill="1" applyBorder="1" applyAlignment="1">
      <alignment horizontal="right" wrapText="1"/>
    </xf>
    <xf numFmtId="4" fontId="18" fillId="0" borderId="11" xfId="0" applyNumberFormat="1" applyFont="1" applyFill="1" applyBorder="1" applyAlignment="1">
      <alignment horizontal="right" wrapText="1"/>
    </xf>
    <xf numFmtId="4" fontId="1" fillId="0" borderId="12" xfId="0" applyNumberFormat="1" applyFont="1" applyFill="1" applyBorder="1" applyAlignment="1">
      <alignment horizontal="right" wrapText="1"/>
    </xf>
    <xf numFmtId="4" fontId="1" fillId="0" borderId="11" xfId="0" applyNumberFormat="1" applyFont="1" applyFill="1" applyBorder="1" applyAlignment="1">
      <alignment horizontal="right" wrapText="1"/>
    </xf>
    <xf numFmtId="49" fontId="7" fillId="0" borderId="25" xfId="0" applyNumberFormat="1" applyFont="1" applyFill="1" applyBorder="1" applyAlignment="1">
      <alignment horizontal="center"/>
    </xf>
    <xf numFmtId="49" fontId="7" fillId="0" borderId="17" xfId="0" applyNumberFormat="1" applyFont="1" applyFill="1" applyBorder="1" applyAlignment="1">
      <alignment horizontal="center"/>
    </xf>
    <xf numFmtId="49" fontId="7" fillId="33" borderId="12" xfId="0" applyNumberFormat="1" applyFont="1" applyFill="1" applyBorder="1" applyAlignment="1">
      <alignment horizontal="center" wrapText="1"/>
    </xf>
    <xf numFmtId="49" fontId="7" fillId="33" borderId="11" xfId="0" applyNumberFormat="1" applyFont="1" applyFill="1" applyBorder="1" applyAlignment="1">
      <alignment horizontal="center" wrapText="1"/>
    </xf>
    <xf numFmtId="4" fontId="0" fillId="0" borderId="13" xfId="0" applyNumberFormat="1" applyFont="1" applyFill="1" applyBorder="1" applyAlignment="1">
      <alignment horizontal="right"/>
    </xf>
    <xf numFmtId="4" fontId="1" fillId="0" borderId="13" xfId="0" applyNumberFormat="1" applyFont="1" applyFill="1" applyBorder="1" applyAlignment="1">
      <alignment horizontal="right"/>
    </xf>
    <xf numFmtId="49" fontId="4" fillId="33" borderId="12" xfId="0" applyNumberFormat="1" applyFont="1" applyFill="1" applyBorder="1" applyAlignment="1">
      <alignment horizontal="center" wrapText="1"/>
    </xf>
    <xf numFmtId="49" fontId="4" fillId="33" borderId="11" xfId="0" applyNumberFormat="1" applyFont="1" applyFill="1" applyBorder="1" applyAlignment="1">
      <alignment horizontal="center" wrapText="1"/>
    </xf>
    <xf numFmtId="0" fontId="0" fillId="0" borderId="0" xfId="0" applyFont="1" applyFill="1" applyBorder="1" applyAlignment="1">
      <alignment horizontal="center"/>
    </xf>
    <xf numFmtId="0" fontId="0" fillId="0" borderId="38" xfId="0" applyFont="1" applyFill="1" applyBorder="1" applyAlignment="1">
      <alignment horizontal="center"/>
    </xf>
    <xf numFmtId="0" fontId="0" fillId="0" borderId="27" xfId="0" applyFont="1" applyFill="1" applyBorder="1" applyAlignment="1">
      <alignment horizontal="center"/>
    </xf>
    <xf numFmtId="49" fontId="4" fillId="0" borderId="12" xfId="0" applyNumberFormat="1" applyFont="1" applyFill="1" applyBorder="1" applyAlignment="1">
      <alignment horizontal="center"/>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wrapText="1"/>
    </xf>
    <xf numFmtId="49" fontId="4" fillId="0" borderId="11"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11" xfId="0" applyNumberFormat="1" applyFont="1" applyFill="1" applyBorder="1" applyAlignment="1">
      <alignment horizontal="center" wrapText="1"/>
    </xf>
    <xf numFmtId="49" fontId="7" fillId="0" borderId="16"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49" fontId="15" fillId="0" borderId="0" xfId="0" applyNumberFormat="1" applyFont="1" applyFill="1" applyBorder="1" applyAlignment="1">
      <alignment horizontal="center" vertical="center" wrapText="1"/>
    </xf>
    <xf numFmtId="49" fontId="15" fillId="0" borderId="38" xfId="0" applyNumberFormat="1" applyFont="1" applyFill="1" applyBorder="1" applyAlignment="1">
      <alignment horizontal="center" vertical="center" wrapText="1"/>
    </xf>
    <xf numFmtId="0" fontId="2" fillId="35" borderId="0" xfId="0" applyFont="1" applyFill="1" applyBorder="1" applyAlignment="1">
      <alignment horizontal="center"/>
    </xf>
    <xf numFmtId="0" fontId="2" fillId="35" borderId="38" xfId="0" applyFont="1" applyFill="1" applyBorder="1" applyAlignment="1">
      <alignment horizontal="center"/>
    </xf>
    <xf numFmtId="0" fontId="0" fillId="35" borderId="0" xfId="0" applyFont="1" applyFill="1" applyBorder="1" applyAlignment="1">
      <alignment horizontal="center"/>
    </xf>
    <xf numFmtId="0" fontId="0" fillId="35" borderId="38" xfId="0" applyFont="1" applyFill="1" applyBorder="1" applyAlignment="1">
      <alignment horizontal="center"/>
    </xf>
    <xf numFmtId="0" fontId="2" fillId="35" borderId="27" xfId="0" applyFont="1" applyFill="1" applyBorder="1" applyAlignment="1">
      <alignment horizontal="center"/>
    </xf>
    <xf numFmtId="49" fontId="4" fillId="0" borderId="25" xfId="0" applyNumberFormat="1" applyFont="1" applyFill="1" applyBorder="1" applyAlignment="1">
      <alignment horizontal="center"/>
    </xf>
    <xf numFmtId="49" fontId="4" fillId="0" borderId="17" xfId="0" applyNumberFormat="1" applyFont="1" applyFill="1" applyBorder="1" applyAlignment="1">
      <alignment horizontal="center"/>
    </xf>
    <xf numFmtId="49" fontId="8" fillId="0" borderId="12" xfId="0" applyNumberFormat="1" applyFont="1" applyFill="1" applyBorder="1" applyAlignment="1">
      <alignment horizontal="center" wrapText="1"/>
    </xf>
    <xf numFmtId="49" fontId="8" fillId="0" borderId="11" xfId="0" applyNumberFormat="1" applyFont="1" applyFill="1" applyBorder="1" applyAlignment="1">
      <alignment horizontal="center" wrapText="1"/>
    </xf>
    <xf numFmtId="4" fontId="0" fillId="0" borderId="12" xfId="0" applyNumberFormat="1" applyFont="1" applyFill="1" applyBorder="1" applyAlignment="1">
      <alignment horizontal="right"/>
    </xf>
    <xf numFmtId="4" fontId="0" fillId="0" borderId="11" xfId="0" applyNumberFormat="1" applyFont="1" applyFill="1" applyBorder="1" applyAlignment="1">
      <alignment horizontal="right"/>
    </xf>
    <xf numFmtId="0" fontId="3" fillId="0" borderId="0" xfId="0" applyFont="1" applyFill="1" applyBorder="1" applyAlignment="1">
      <alignment horizontal="center"/>
    </xf>
    <xf numFmtId="0" fontId="3" fillId="0" borderId="38" xfId="0" applyFont="1" applyFill="1" applyBorder="1" applyAlignment="1">
      <alignment horizontal="center"/>
    </xf>
    <xf numFmtId="0" fontId="3" fillId="0" borderId="27" xfId="0" applyFont="1" applyFill="1" applyBorder="1" applyAlignment="1">
      <alignment horizontal="center"/>
    </xf>
    <xf numFmtId="0" fontId="1" fillId="0" borderId="27" xfId="0" applyFont="1" applyFill="1" applyBorder="1" applyAlignment="1">
      <alignment horizontal="center"/>
    </xf>
    <xf numFmtId="0" fontId="1" fillId="0" borderId="38" xfId="0" applyFont="1" applyFill="1" applyBorder="1" applyAlignment="1">
      <alignment horizontal="center"/>
    </xf>
    <xf numFmtId="49" fontId="4" fillId="0" borderId="25" xfId="0" applyNumberFormat="1" applyFont="1" applyFill="1" applyBorder="1" applyAlignment="1">
      <alignment horizontal="right"/>
    </xf>
    <xf numFmtId="49" fontId="4" fillId="0" borderId="11" xfId="0" applyNumberFormat="1" applyFont="1" applyFill="1" applyBorder="1" applyAlignment="1">
      <alignment horizontal="right"/>
    </xf>
    <xf numFmtId="49" fontId="4" fillId="0" borderId="12" xfId="0" applyNumberFormat="1" applyFont="1" applyFill="1" applyBorder="1" applyAlignment="1">
      <alignment horizontal="right"/>
    </xf>
    <xf numFmtId="0" fontId="0" fillId="0" borderId="12"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center"/>
    </xf>
    <xf numFmtId="0" fontId="0" fillId="0" borderId="11" xfId="0" applyFont="1" applyFill="1" applyBorder="1" applyAlignment="1">
      <alignment horizontal="center"/>
    </xf>
    <xf numFmtId="0" fontId="2" fillId="0" borderId="27" xfId="0" applyFont="1" applyFill="1" applyBorder="1" applyAlignment="1">
      <alignment horizontal="center"/>
    </xf>
    <xf numFmtId="0" fontId="2" fillId="0" borderId="38" xfId="0" applyFont="1" applyFill="1" applyBorder="1" applyAlignment="1">
      <alignment horizontal="center"/>
    </xf>
    <xf numFmtId="0" fontId="1" fillId="0" borderId="0" xfId="0" applyFont="1" applyFill="1" applyBorder="1" applyAlignment="1">
      <alignment horizontal="center"/>
    </xf>
    <xf numFmtId="0" fontId="0" fillId="0" borderId="12" xfId="0" applyFont="1" applyFill="1" applyBorder="1" applyAlignment="1">
      <alignment horizontal="right"/>
    </xf>
    <xf numFmtId="0" fontId="0" fillId="0" borderId="11" xfId="0" applyFont="1" applyFill="1" applyBorder="1" applyAlignment="1">
      <alignment horizontal="right"/>
    </xf>
    <xf numFmtId="49" fontId="4" fillId="0" borderId="12" xfId="0" applyNumberFormat="1" applyFont="1" applyFill="1" applyBorder="1" applyAlignment="1">
      <alignment horizontal="right"/>
    </xf>
    <xf numFmtId="49" fontId="4" fillId="0" borderId="11" xfId="0" applyNumberFormat="1" applyFont="1" applyFill="1" applyBorder="1" applyAlignment="1">
      <alignment horizontal="right"/>
    </xf>
    <xf numFmtId="49" fontId="15" fillId="33" borderId="0" xfId="0" applyNumberFormat="1" applyFont="1" applyFill="1" applyBorder="1" applyAlignment="1">
      <alignment horizontal="center" vertical="center" wrapText="1"/>
    </xf>
    <xf numFmtId="49" fontId="15" fillId="33" borderId="38" xfId="0" applyNumberFormat="1" applyFont="1" applyFill="1" applyBorder="1" applyAlignment="1">
      <alignment horizontal="center" vertical="center" wrapText="1"/>
    </xf>
    <xf numFmtId="49" fontId="7" fillId="33" borderId="16" xfId="0" applyNumberFormat="1" applyFont="1" applyFill="1" applyBorder="1" applyAlignment="1">
      <alignment horizontal="center" vertical="center" wrapText="1"/>
    </xf>
    <xf numFmtId="49" fontId="7" fillId="33" borderId="20" xfId="0" applyNumberFormat="1" applyFont="1" applyFill="1" applyBorder="1" applyAlignment="1">
      <alignment horizontal="center" vertical="center" wrapText="1"/>
    </xf>
    <xf numFmtId="0" fontId="2" fillId="0" borderId="0" xfId="0" applyFont="1" applyFill="1" applyBorder="1" applyAlignment="1">
      <alignment horizontal="center"/>
    </xf>
    <xf numFmtId="0" fontId="13" fillId="0" borderId="10"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45" fillId="0" borderId="0" xfId="0" applyFont="1" applyFill="1" applyAlignment="1">
      <alignment horizontal="center"/>
    </xf>
    <xf numFmtId="0" fontId="44" fillId="0" borderId="0" xfId="0" applyFont="1" applyFill="1" applyBorder="1" applyAlignment="1">
      <alignment horizontal="center"/>
    </xf>
    <xf numFmtId="0" fontId="24" fillId="0" borderId="10" xfId="0" applyFont="1" applyFill="1" applyBorder="1" applyAlignment="1">
      <alignment horizontal="center" vertical="center"/>
    </xf>
    <xf numFmtId="0" fontId="80" fillId="0" borderId="0" xfId="0" applyFont="1" applyFill="1" applyAlignment="1">
      <alignment horizontal="center"/>
    </xf>
    <xf numFmtId="0" fontId="118" fillId="0" borderId="0" xfId="0" applyFont="1" applyFill="1" applyBorder="1" applyAlignment="1">
      <alignment horizontal="center"/>
    </xf>
    <xf numFmtId="0" fontId="89" fillId="0" borderId="10" xfId="0" applyFont="1" applyFill="1" applyBorder="1" applyAlignment="1">
      <alignment horizontal="center" vertical="top" wrapText="1"/>
    </xf>
    <xf numFmtId="0" fontId="89" fillId="0" borderId="12" xfId="0" applyFont="1" applyFill="1" applyBorder="1" applyAlignment="1">
      <alignment horizontal="center" vertical="center" wrapText="1"/>
    </xf>
    <xf numFmtId="0" fontId="89" fillId="0" borderId="13" xfId="0" applyFont="1" applyFill="1" applyBorder="1" applyAlignment="1">
      <alignment horizontal="center" vertical="center" wrapText="1"/>
    </xf>
    <xf numFmtId="0" fontId="89" fillId="0" borderId="11" xfId="0" applyFont="1" applyFill="1" applyBorder="1" applyAlignment="1">
      <alignment horizontal="center" vertical="center" wrapText="1"/>
    </xf>
    <xf numFmtId="0" fontId="89" fillId="0" borderId="10" xfId="0" applyFont="1" applyFill="1" applyBorder="1" applyAlignment="1">
      <alignment horizontal="center" vertical="center" wrapText="1"/>
    </xf>
    <xf numFmtId="0" fontId="89" fillId="0" borderId="12" xfId="0" applyFont="1" applyFill="1" applyBorder="1" applyAlignment="1">
      <alignment horizontal="center" vertical="top" wrapText="1"/>
    </xf>
    <xf numFmtId="0" fontId="89" fillId="0" borderId="11" xfId="0" applyFont="1" applyFill="1" applyBorder="1" applyAlignment="1">
      <alignment horizontal="center" vertical="top" wrapText="1"/>
    </xf>
    <xf numFmtId="10" fontId="0" fillId="0" borderId="27" xfId="57" applyNumberFormat="1" applyFont="1" applyFill="1" applyBorder="1" applyAlignment="1">
      <alignment horizontal="center" vertical="center"/>
    </xf>
    <xf numFmtId="10" fontId="0" fillId="0" borderId="0" xfId="57" applyNumberFormat="1" applyFont="1" applyFill="1" applyAlignment="1">
      <alignment horizontal="left" vertical="center" wrapText="1"/>
    </xf>
    <xf numFmtId="0" fontId="119" fillId="0" borderId="18" xfId="0" applyFont="1" applyFill="1" applyBorder="1" applyAlignment="1">
      <alignment horizontal="center" vertical="center"/>
    </xf>
    <xf numFmtId="0" fontId="119" fillId="0" borderId="15" xfId="0" applyFont="1" applyFill="1" applyBorder="1" applyAlignment="1">
      <alignment horizontal="center" vertical="center"/>
    </xf>
    <xf numFmtId="0" fontId="119" fillId="0" borderId="22" xfId="0" applyFont="1" applyFill="1" applyBorder="1" applyAlignment="1">
      <alignment horizontal="center" vertical="center"/>
    </xf>
    <xf numFmtId="0" fontId="89" fillId="0" borderId="18" xfId="0" applyFont="1" applyFill="1" applyBorder="1" applyAlignment="1">
      <alignment horizontal="center" vertical="center" wrapText="1"/>
    </xf>
    <xf numFmtId="0" fontId="89" fillId="0" borderId="15" xfId="0" applyFont="1" applyFill="1" applyBorder="1" applyAlignment="1">
      <alignment horizontal="center" vertical="center" wrapText="1"/>
    </xf>
    <xf numFmtId="0" fontId="89" fillId="0" borderId="22" xfId="0" applyFont="1" applyFill="1" applyBorder="1" applyAlignment="1">
      <alignment horizontal="center" vertical="center" wrapText="1"/>
    </xf>
    <xf numFmtId="0" fontId="119" fillId="0" borderId="10" xfId="0" applyFont="1" applyFill="1" applyBorder="1" applyAlignment="1">
      <alignment horizontal="center" vertical="center"/>
    </xf>
    <xf numFmtId="0" fontId="13" fillId="0" borderId="10" xfId="0" applyFont="1" applyFill="1" applyBorder="1" applyAlignment="1">
      <alignment horizontal="center" vertical="top"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93" fillId="0" borderId="10" xfId="0" applyFont="1" applyFill="1" applyBorder="1" applyAlignment="1">
      <alignment horizontal="center" vertical="center" wrapText="1"/>
    </xf>
    <xf numFmtId="0" fontId="104" fillId="0" borderId="10" xfId="0" applyFont="1" applyFill="1" applyBorder="1" applyAlignment="1">
      <alignment horizontal="center" vertical="center" wrapText="1"/>
    </xf>
    <xf numFmtId="0" fontId="120" fillId="0" borderId="0" xfId="0" applyFont="1" applyFill="1" applyAlignment="1">
      <alignment horizontal="center"/>
    </xf>
    <xf numFmtId="0" fontId="97" fillId="0" borderId="0" xfId="0" applyFont="1" applyFill="1" applyAlignment="1">
      <alignment horizontal="center"/>
    </xf>
    <xf numFmtId="0" fontId="95" fillId="0" borderId="0" xfId="0" applyFont="1" applyFill="1" applyAlignment="1">
      <alignment horizontal="left"/>
    </xf>
    <xf numFmtId="0" fontId="13" fillId="0" borderId="12" xfId="0" applyFont="1" applyFill="1" applyBorder="1" applyAlignment="1">
      <alignment horizontal="left" vertical="center" wrapText="1"/>
    </xf>
    <xf numFmtId="0" fontId="13" fillId="0" borderId="11" xfId="0" applyFont="1" applyFill="1" applyBorder="1" applyAlignment="1">
      <alignment horizontal="left" vertical="center" wrapText="1"/>
    </xf>
    <xf numFmtId="49" fontId="13" fillId="0" borderId="12" xfId="0" applyNumberFormat="1" applyFont="1" applyFill="1" applyBorder="1" applyAlignment="1">
      <alignment horizontal="left" wrapText="1"/>
    </xf>
    <xf numFmtId="49" fontId="13" fillId="0" borderId="11" xfId="0" applyNumberFormat="1" applyFont="1" applyFill="1" applyBorder="1" applyAlignment="1">
      <alignment horizontal="left" wrapText="1"/>
    </xf>
    <xf numFmtId="49" fontId="98" fillId="0" borderId="12" xfId="0" applyNumberFormat="1" applyFont="1" applyFill="1" applyBorder="1" applyAlignment="1">
      <alignment horizontal="left" vertical="center" wrapText="1"/>
    </xf>
    <xf numFmtId="49" fontId="98" fillId="0" borderId="13" xfId="0" applyNumberFormat="1" applyFont="1" applyFill="1" applyBorder="1" applyAlignment="1">
      <alignment horizontal="left" vertical="center" wrapText="1"/>
    </xf>
    <xf numFmtId="49" fontId="98" fillId="0" borderId="11" xfId="0" applyNumberFormat="1" applyFont="1" applyFill="1" applyBorder="1" applyAlignment="1">
      <alignment horizontal="left" vertical="center" wrapText="1"/>
    </xf>
    <xf numFmtId="49" fontId="13" fillId="0" borderId="12" xfId="0" applyNumberFormat="1" applyFont="1" applyFill="1" applyBorder="1" applyAlignment="1">
      <alignment horizontal="center" vertical="center" wrapText="1"/>
    </xf>
    <xf numFmtId="49" fontId="13" fillId="0" borderId="13"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0" fontId="13" fillId="0" borderId="10" xfId="0" applyFont="1" applyFill="1" applyBorder="1" applyAlignment="1">
      <alignment horizontal="center" wrapText="1"/>
    </xf>
    <xf numFmtId="0" fontId="13" fillId="0" borderId="13" xfId="0" applyFont="1" applyFill="1" applyBorder="1" applyAlignment="1">
      <alignment horizontal="left" vertical="center" wrapText="1"/>
    </xf>
    <xf numFmtId="49" fontId="13" fillId="0" borderId="12" xfId="0" applyNumberFormat="1" applyFont="1" applyFill="1" applyBorder="1" applyAlignment="1">
      <alignment horizontal="left" vertical="center" wrapText="1"/>
    </xf>
    <xf numFmtId="49" fontId="13" fillId="0" borderId="13" xfId="0" applyNumberFormat="1" applyFont="1" applyFill="1" applyBorder="1" applyAlignment="1">
      <alignment horizontal="left" vertical="center" wrapText="1"/>
    </xf>
    <xf numFmtId="49" fontId="13" fillId="0" borderId="11" xfId="0" applyNumberFormat="1" applyFont="1" applyFill="1" applyBorder="1" applyAlignment="1">
      <alignment horizontal="lef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Тысячи [0]_Лист1" xfId="60"/>
    <cellStyle name="Тысячи_Лист1"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3\&#1076;&#1077;&#1082;&#1072;&#1073;&#1088;&#1100;%202013\&#1057;&#1087;&#1088;&#1072;&#1074;&#1086;&#1095;&#1085;&#1072;&#1103;%20&#1090;&#1072;&#1073;&#1083;&#1080;&#1094;&#1072;%20&#1085;&#1072;%2001.01.2014%20&#1047;&#1044;&#1056;&#1040;&#104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4\&#1076;&#1077;&#1082;&#1072;&#1073;&#1088;&#1100;%202014\&#1057;&#1087;&#1088;&#1072;&#1074;&#1086;&#1095;&#1085;&#1072;&#1103;%20&#1090;&#1072;&#1073;&#1083;&#1080;&#1094;&#1072;%20&#1085;&#1072;%2001.01.2015%20&#1047;&#1044;&#1056;&#1040;&#1042;%20&#1091;&#1090;.&#1087;&#1088;&#1080;&#1088;&#1086;&#1089;&#1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Справочная нов."/>
      <sheetName val="Справочная стар."/>
      <sheetName val="Справочная (2)"/>
      <sheetName val="Справ.табл.стар.вар."/>
      <sheetName val="Программные мероприятия в ФУ"/>
      <sheetName val="СВОД сверка"/>
      <sheetName val="ГБ №1"/>
      <sheetName val="БСМП"/>
      <sheetName val="ДГБ"/>
      <sheetName val="ГП 1"/>
      <sheetName val="ГП 3"/>
      <sheetName val="Стом"/>
      <sheetName val="Роддом"/>
      <sheetName val="УЗО"/>
      <sheetName val="Расшифровка зп"/>
      <sheetName val="Расшифровка зарплаты для ФУ"/>
    </sheetNames>
    <sheetDataSet>
      <sheetData sheetId="1">
        <row r="476">
          <cell r="AC476">
            <v>2427274.49</v>
          </cell>
          <cell r="AE476">
            <v>465250.01</v>
          </cell>
          <cell r="AG476">
            <v>3152850.39</v>
          </cell>
          <cell r="AI476">
            <v>1065739.34</v>
          </cell>
          <cell r="AK476">
            <v>94844.84</v>
          </cell>
          <cell r="AO476">
            <v>0</v>
          </cell>
          <cell r="AQ476">
            <v>2575535.59</v>
          </cell>
        </row>
        <row r="502">
          <cell r="AC502">
            <v>733445.6</v>
          </cell>
          <cell r="AE502">
            <v>139396.8</v>
          </cell>
          <cell r="AG502">
            <v>948049.23</v>
          </cell>
          <cell r="AI502">
            <v>321853.11</v>
          </cell>
          <cell r="AK502">
            <v>28643.14</v>
          </cell>
          <cell r="AO502">
            <v>0</v>
          </cell>
          <cell r="AQ502">
            <v>769837.6</v>
          </cell>
        </row>
        <row r="593">
          <cell r="AC593">
            <v>132735150.15</v>
          </cell>
          <cell r="AE593">
            <v>138827103.24</v>
          </cell>
          <cell r="AG593">
            <v>117894446.53</v>
          </cell>
          <cell r="AI593">
            <v>71401744.94</v>
          </cell>
          <cell r="AK593">
            <v>87850615.47</v>
          </cell>
          <cell r="AM593">
            <v>45454346.3</v>
          </cell>
          <cell r="AO593">
            <v>33630986.38</v>
          </cell>
          <cell r="AQ593">
            <v>2575535.59</v>
          </cell>
        </row>
        <row r="614">
          <cell r="AC614">
            <v>24907677.06</v>
          </cell>
          <cell r="AE614">
            <v>23043205.51</v>
          </cell>
          <cell r="AG614">
            <v>32064843.9</v>
          </cell>
          <cell r="AI614">
            <v>25631584.64</v>
          </cell>
          <cell r="AK614">
            <v>35541784.9</v>
          </cell>
          <cell r="AM614">
            <v>17727195.06</v>
          </cell>
          <cell r="AO614">
            <v>8542270.54</v>
          </cell>
        </row>
        <row r="622">
          <cell r="AC622">
            <v>59164583.29</v>
          </cell>
          <cell r="AE622">
            <v>72619287.97</v>
          </cell>
          <cell r="AG622">
            <v>59293638.36</v>
          </cell>
          <cell r="AI622">
            <v>29806338.14</v>
          </cell>
          <cell r="AK622">
            <v>37528668.7</v>
          </cell>
          <cell r="AM622">
            <v>17272651.59</v>
          </cell>
          <cell r="AO622">
            <v>14293169.21</v>
          </cell>
        </row>
        <row r="630">
          <cell r="AC630">
            <v>22242056.93</v>
          </cell>
          <cell r="AE630">
            <v>17137179.59</v>
          </cell>
          <cell r="AG630">
            <v>9911601.06</v>
          </cell>
          <cell r="AI630">
            <v>4530645.76</v>
          </cell>
          <cell r="AK630">
            <v>3923950.34</v>
          </cell>
          <cell r="AM630">
            <v>2590897.74</v>
          </cell>
          <cell r="AO630">
            <v>4741969.08</v>
          </cell>
        </row>
        <row r="659">
          <cell r="AC659">
            <v>41489140.55</v>
          </cell>
          <cell r="AE659">
            <v>41067956.74</v>
          </cell>
          <cell r="AG659">
            <v>36734278.73</v>
          </cell>
          <cell r="AI659">
            <v>20936717.24</v>
          </cell>
          <cell r="AK659">
            <v>25143652.7</v>
          </cell>
          <cell r="AM659">
            <v>13197945.57</v>
          </cell>
          <cell r="AO659">
            <v>9740772.5</v>
          </cell>
          <cell r="AQ659">
            <v>769837.6</v>
          </cell>
        </row>
        <row r="680">
          <cell r="AC680">
            <v>7793948.64</v>
          </cell>
          <cell r="AE680">
            <v>6977482.63</v>
          </cell>
          <cell r="AG680">
            <v>9936895.12</v>
          </cell>
          <cell r="AI680">
            <v>7444193.97</v>
          </cell>
          <cell r="AK680">
            <v>10172462.31</v>
          </cell>
          <cell r="AM680">
            <v>5147198.77</v>
          </cell>
          <cell r="AO680">
            <v>2474156.21</v>
          </cell>
        </row>
        <row r="688">
          <cell r="AC688">
            <v>18467916.26</v>
          </cell>
          <cell r="AE688">
            <v>21989120.4</v>
          </cell>
          <cell r="AG688">
            <v>18777995.58</v>
          </cell>
          <cell r="AI688">
            <v>8635483.39</v>
          </cell>
          <cell r="AK688">
            <v>10741107.98</v>
          </cell>
          <cell r="AM688">
            <v>5015219.32</v>
          </cell>
          <cell r="AO688">
            <v>4139828.31</v>
          </cell>
        </row>
        <row r="696">
          <cell r="AC696">
            <v>6952218.95</v>
          </cell>
          <cell r="AE696">
            <v>5189137.98</v>
          </cell>
          <cell r="AG696">
            <v>3042879.69</v>
          </cell>
          <cell r="AI696">
            <v>1335756.38</v>
          </cell>
          <cell r="AK696">
            <v>1123034.58</v>
          </cell>
          <cell r="AM696">
            <v>852282.9</v>
          </cell>
          <cell r="AO696">
            <v>1373448.92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прав.новая ут.прирост"/>
      <sheetName val="Справ.новая"/>
      <sheetName val="Программные мероприятия в ФУ"/>
      <sheetName val="На планерку"/>
      <sheetName val="СВОД сверка"/>
      <sheetName val="ГБ №1"/>
      <sheetName val="БСМП"/>
      <sheetName val="ДГБ"/>
      <sheetName val="ГП 1"/>
      <sheetName val="ГП 3"/>
      <sheetName val="Стом"/>
      <sheetName val="Роддом"/>
      <sheetName val="УЗО"/>
      <sheetName val="Расш.зарпл.в ФУ"/>
      <sheetName val="Программные мероприятия в Ф (2)"/>
    </sheetNames>
    <sheetDataSet>
      <sheetData sheetId="0">
        <row r="412">
          <cell r="AD412">
            <v>3370989.57</v>
          </cell>
          <cell r="AF412">
            <v>665346.11</v>
          </cell>
          <cell r="AH412">
            <v>2520810.06</v>
          </cell>
          <cell r="AJ412">
            <v>1123738.35</v>
          </cell>
          <cell r="AL412">
            <v>64003.21</v>
          </cell>
          <cell r="AP412">
            <v>8836.5</v>
          </cell>
          <cell r="AR412">
            <v>2528863.13</v>
          </cell>
        </row>
        <row r="438">
          <cell r="AD438">
            <v>1016114.17</v>
          </cell>
          <cell r="AF438">
            <v>211630.34</v>
          </cell>
          <cell r="AH438">
            <v>757483.1</v>
          </cell>
          <cell r="AJ438">
            <v>339372.75</v>
          </cell>
          <cell r="AL438">
            <v>19328.97</v>
          </cell>
          <cell r="AP438">
            <v>2668.62</v>
          </cell>
          <cell r="AR438">
            <v>740920.7</v>
          </cell>
        </row>
        <row r="536">
          <cell r="AD536">
            <v>160175982.96</v>
          </cell>
          <cell r="AF536">
            <v>164006281.14</v>
          </cell>
          <cell r="AH536">
            <v>125399749.27</v>
          </cell>
          <cell r="AJ536">
            <v>84261561.32</v>
          </cell>
          <cell r="AL536">
            <v>99302116.4</v>
          </cell>
          <cell r="AN536">
            <v>57203137.28</v>
          </cell>
          <cell r="AP536">
            <v>38337481.8</v>
          </cell>
          <cell r="AR536">
            <v>2528863.13</v>
          </cell>
        </row>
        <row r="557">
          <cell r="AD557">
            <v>32675900.52</v>
          </cell>
          <cell r="AF557">
            <v>25804452.8</v>
          </cell>
          <cell r="AH557">
            <v>34330607.22</v>
          </cell>
          <cell r="AJ557">
            <v>30378130.82</v>
          </cell>
          <cell r="AL557">
            <v>39607304.4</v>
          </cell>
          <cell r="AN557">
            <v>21039313.9</v>
          </cell>
          <cell r="AP557">
            <v>8273571.72</v>
          </cell>
        </row>
        <row r="565">
          <cell r="AD565">
            <v>69035848.66</v>
          </cell>
          <cell r="AF565">
            <v>86453307.05</v>
          </cell>
          <cell r="AH565">
            <v>62298431.83</v>
          </cell>
          <cell r="AJ565">
            <v>36910489.66</v>
          </cell>
          <cell r="AL565">
            <v>43038258.27</v>
          </cell>
          <cell r="AN565">
            <v>20907746.68</v>
          </cell>
          <cell r="AP565">
            <v>16505144.57</v>
          </cell>
        </row>
        <row r="573">
          <cell r="AD573">
            <v>30273260.78</v>
          </cell>
          <cell r="AF573">
            <v>20815468.75</v>
          </cell>
          <cell r="AH573">
            <v>9315298.79</v>
          </cell>
          <cell r="AJ573">
            <v>4633849.93</v>
          </cell>
          <cell r="AL573">
            <v>3823859.24</v>
          </cell>
          <cell r="AN573">
            <v>3895533.65</v>
          </cell>
          <cell r="AP573">
            <v>4982528.76</v>
          </cell>
        </row>
        <row r="604">
          <cell r="AD604">
            <v>46634534.14</v>
          </cell>
          <cell r="AF604">
            <v>49446784.87</v>
          </cell>
          <cell r="AH604">
            <v>36152044.57</v>
          </cell>
          <cell r="AJ604">
            <v>25299296.82</v>
          </cell>
          <cell r="AL604">
            <v>28749658.1</v>
          </cell>
          <cell r="AN604">
            <v>16818088.44</v>
          </cell>
          <cell r="AP604">
            <v>11638901.01</v>
          </cell>
          <cell r="AR604">
            <v>740920.7</v>
          </cell>
        </row>
        <row r="625">
          <cell r="AD625">
            <v>9513444.96</v>
          </cell>
          <cell r="AF625">
            <v>8015110.39</v>
          </cell>
          <cell r="AH625">
            <v>9897170.76</v>
          </cell>
          <cell r="AJ625">
            <v>9243957.53</v>
          </cell>
          <cell r="AL625">
            <v>11467708.24</v>
          </cell>
          <cell r="AN625">
            <v>6353872.8</v>
          </cell>
          <cell r="AP625">
            <v>2722878.37</v>
          </cell>
        </row>
        <row r="633">
          <cell r="AD633">
            <v>20099484.21</v>
          </cell>
          <cell r="AF633">
            <v>26107898.73</v>
          </cell>
          <cell r="AH633">
            <v>17960518.88</v>
          </cell>
          <cell r="AJ633">
            <v>10740229.97</v>
          </cell>
          <cell r="AL633">
            <v>12461090.09</v>
          </cell>
          <cell r="AN633">
            <v>6314139.5</v>
          </cell>
          <cell r="AP633">
            <v>5003579.93</v>
          </cell>
        </row>
        <row r="641">
          <cell r="AD641">
            <v>8813926.95</v>
          </cell>
          <cell r="AF641">
            <v>6317821.92</v>
          </cell>
          <cell r="AH641">
            <v>2685507.5</v>
          </cell>
          <cell r="AJ641">
            <v>1414339.14</v>
          </cell>
          <cell r="AL641">
            <v>1107141.79</v>
          </cell>
          <cell r="AN641">
            <v>1176451.17</v>
          </cell>
          <cell r="AP641">
            <v>1489437.74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R728"/>
  <sheetViews>
    <sheetView zoomScalePageLayoutView="0" workbookViewId="0" topLeftCell="A404">
      <pane xSplit="3" topLeftCell="R1" activePane="topRight" state="frozen"/>
      <selection pane="topLeft" activeCell="A621" sqref="A621"/>
      <selection pane="topRight" activeCell="AD409" sqref="AD409"/>
    </sheetView>
  </sheetViews>
  <sheetFormatPr defaultColWidth="9.00390625" defaultRowHeight="12.75"/>
  <cols>
    <col min="1" max="1" width="23.00390625" style="25" customWidth="1"/>
    <col min="2" max="2" width="6.875" style="20" customWidth="1"/>
    <col min="3" max="3" width="9.75390625" style="22" customWidth="1"/>
    <col min="4" max="4" width="6.25390625" style="22" customWidth="1"/>
    <col min="5" max="5" width="7.25390625" style="2" customWidth="1"/>
    <col min="6" max="9" width="6.625" style="2" customWidth="1"/>
    <col min="10" max="10" width="7.75390625" style="2" customWidth="1"/>
    <col min="11" max="11" width="19.375" style="2" bestFit="1" customWidth="1"/>
    <col min="12" max="12" width="11.125" style="2" customWidth="1"/>
    <col min="13" max="13" width="8.00390625" style="2" customWidth="1"/>
    <col min="14" max="15" width="6.625" style="2" customWidth="1"/>
    <col min="16" max="16" width="7.625" style="2" customWidth="1"/>
    <col min="17" max="17" width="6.625" style="2" customWidth="1"/>
    <col min="18" max="18" width="7.25390625" style="2" customWidth="1"/>
    <col min="19" max="20" width="7.75390625" style="2" customWidth="1"/>
    <col min="21" max="22" width="6.625" style="2" customWidth="1"/>
    <col min="23" max="23" width="17.875" style="2" bestFit="1" customWidth="1"/>
    <col min="24" max="24" width="11.125" style="2" customWidth="1"/>
    <col min="25" max="26" width="6.625" style="2" customWidth="1"/>
    <col min="27" max="27" width="7.625" style="2" customWidth="1"/>
    <col min="28" max="28" width="8.125" style="2" customWidth="1"/>
    <col min="29" max="34" width="13.875" style="2" bestFit="1" customWidth="1"/>
    <col min="35" max="36" width="12.75390625" style="2" bestFit="1" customWidth="1"/>
    <col min="37" max="38" width="13.875" style="2" bestFit="1" customWidth="1"/>
    <col min="39" max="42" width="12.75390625" style="2" bestFit="1" customWidth="1"/>
    <col min="43" max="43" width="13.375" style="2" customWidth="1"/>
    <col min="44" max="44" width="11.75390625" style="2" bestFit="1" customWidth="1"/>
    <col min="45" max="16384" width="9.125" style="2" customWidth="1"/>
  </cols>
  <sheetData>
    <row r="1" spans="1:28" ht="15.75">
      <c r="A1" s="14"/>
      <c r="B1" s="596"/>
      <c r="C1" s="31"/>
      <c r="D1" s="31"/>
      <c r="E1" s="31"/>
      <c r="F1" s="31"/>
      <c r="G1" s="31"/>
      <c r="H1" s="31"/>
      <c r="I1" s="598" t="s">
        <v>238</v>
      </c>
      <c r="J1" s="599"/>
      <c r="K1" s="599"/>
      <c r="L1" s="599"/>
      <c r="M1" s="599"/>
      <c r="N1" s="599"/>
      <c r="O1" s="599"/>
      <c r="P1" s="599"/>
      <c r="Q1" s="599"/>
      <c r="R1" s="599"/>
      <c r="S1" s="599"/>
      <c r="T1" s="599"/>
      <c r="U1" s="599"/>
      <c r="V1" s="599"/>
      <c r="W1" s="599"/>
      <c r="X1" s="21"/>
      <c r="AA1" s="7"/>
      <c r="AB1" s="7"/>
    </row>
    <row r="2" spans="1:28" ht="16.5" thickBot="1">
      <c r="A2" s="14"/>
      <c r="B2" s="597"/>
      <c r="C2" s="31"/>
      <c r="D2" s="31"/>
      <c r="E2" s="31"/>
      <c r="F2" s="31"/>
      <c r="G2" s="31"/>
      <c r="H2" s="31"/>
      <c r="I2" s="599"/>
      <c r="J2" s="599"/>
      <c r="K2" s="599"/>
      <c r="L2" s="599"/>
      <c r="M2" s="599"/>
      <c r="N2" s="599"/>
      <c r="O2" s="599"/>
      <c r="P2" s="599"/>
      <c r="Q2" s="599"/>
      <c r="R2" s="599"/>
      <c r="S2" s="599"/>
      <c r="T2" s="599"/>
      <c r="U2" s="599"/>
      <c r="V2" s="599"/>
      <c r="W2" s="599"/>
      <c r="X2" s="21"/>
      <c r="Y2" s="31"/>
      <c r="Z2" s="31"/>
      <c r="AA2" s="600" t="s">
        <v>230</v>
      </c>
      <c r="AB2" s="600"/>
    </row>
    <row r="3" spans="1:28" ht="15.75">
      <c r="A3" s="32"/>
      <c r="B3" s="597"/>
      <c r="C3" s="31"/>
      <c r="D3" s="31"/>
      <c r="E3" s="31"/>
      <c r="F3" s="31"/>
      <c r="G3" s="31"/>
      <c r="H3" s="31"/>
      <c r="I3" s="31"/>
      <c r="J3" s="31"/>
      <c r="K3" s="31"/>
      <c r="L3" s="31"/>
      <c r="M3" s="31"/>
      <c r="N3" s="33"/>
      <c r="O3" s="348"/>
      <c r="P3" s="348"/>
      <c r="Q3" s="6"/>
      <c r="R3" s="33"/>
      <c r="S3" s="6"/>
      <c r="Y3" s="31"/>
      <c r="Z3" s="34" t="s">
        <v>229</v>
      </c>
      <c r="AA3" s="601" t="s">
        <v>211</v>
      </c>
      <c r="AB3" s="602"/>
    </row>
    <row r="4" spans="1:28" ht="12.75">
      <c r="A4" s="14"/>
      <c r="B4" s="19"/>
      <c r="C4" s="35"/>
      <c r="D4" s="35"/>
      <c r="E4" s="35"/>
      <c r="F4" s="35"/>
      <c r="G4" s="35"/>
      <c r="H4" s="35"/>
      <c r="I4" s="35"/>
      <c r="J4" s="35"/>
      <c r="K4" s="35"/>
      <c r="L4" s="35"/>
      <c r="M4" s="35"/>
      <c r="N4" s="35"/>
      <c r="O4" s="35"/>
      <c r="P4" s="129" t="s">
        <v>1224</v>
      </c>
      <c r="Q4" s="35"/>
      <c r="R4" s="35"/>
      <c r="S4" s="35"/>
      <c r="T4" s="35"/>
      <c r="Y4" s="35"/>
      <c r="Z4" s="34" t="s">
        <v>228</v>
      </c>
      <c r="AA4" s="603">
        <v>42370</v>
      </c>
      <c r="AB4" s="604"/>
    </row>
    <row r="5" spans="1:28" ht="15">
      <c r="A5" s="36" t="s">
        <v>234</v>
      </c>
      <c r="B5" s="18"/>
      <c r="C5" s="15"/>
      <c r="D5" s="15"/>
      <c r="E5" s="15"/>
      <c r="F5" s="15"/>
      <c r="G5" s="15"/>
      <c r="H5" s="15"/>
      <c r="I5" s="270" t="s">
        <v>452</v>
      </c>
      <c r="J5" s="37"/>
      <c r="K5" s="37"/>
      <c r="L5" s="37"/>
      <c r="M5" s="37"/>
      <c r="N5" s="38"/>
      <c r="O5" s="128"/>
      <c r="P5" s="128"/>
      <c r="Q5" s="7"/>
      <c r="R5" s="38"/>
      <c r="S5" s="7"/>
      <c r="T5" s="7"/>
      <c r="U5" s="7"/>
      <c r="V5" s="7"/>
      <c r="W5" s="7"/>
      <c r="Y5" s="35"/>
      <c r="Z5" s="34" t="s">
        <v>227</v>
      </c>
      <c r="AA5" s="605" t="s">
        <v>1195</v>
      </c>
      <c r="AB5" s="606"/>
    </row>
    <row r="6" spans="1:28" ht="15">
      <c r="A6" s="36" t="s">
        <v>233</v>
      </c>
      <c r="B6" s="18"/>
      <c r="C6" s="15"/>
      <c r="D6" s="15"/>
      <c r="E6" s="15"/>
      <c r="F6" s="15"/>
      <c r="G6" s="15"/>
      <c r="H6" s="15"/>
      <c r="I6" s="270" t="s">
        <v>453</v>
      </c>
      <c r="J6" s="39"/>
      <c r="K6" s="39"/>
      <c r="L6" s="39"/>
      <c r="M6" s="39"/>
      <c r="N6" s="40"/>
      <c r="O6" s="267"/>
      <c r="P6" s="267"/>
      <c r="Q6" s="8"/>
      <c r="R6" s="40"/>
      <c r="S6" s="8"/>
      <c r="T6" s="8"/>
      <c r="U6" s="8"/>
      <c r="V6" s="8"/>
      <c r="W6" s="8"/>
      <c r="Y6" s="35"/>
      <c r="Z6" s="34" t="s">
        <v>1079</v>
      </c>
      <c r="AA6" s="607">
        <v>60712000</v>
      </c>
      <c r="AB6" s="608"/>
    </row>
    <row r="7" spans="1:28" ht="12.75">
      <c r="A7" s="36" t="s">
        <v>919</v>
      </c>
      <c r="B7" s="18"/>
      <c r="C7" s="21"/>
      <c r="D7" s="21"/>
      <c r="N7" s="33"/>
      <c r="O7" s="268"/>
      <c r="P7" s="268"/>
      <c r="Q7" s="6"/>
      <c r="R7" s="6"/>
      <c r="S7" s="6"/>
      <c r="Z7" s="34"/>
      <c r="AA7" s="607"/>
      <c r="AB7" s="608"/>
    </row>
    <row r="8" spans="1:28" ht="13.5" thickBot="1">
      <c r="A8" s="36" t="s">
        <v>920</v>
      </c>
      <c r="B8" s="18"/>
      <c r="C8" s="21"/>
      <c r="D8" s="21"/>
      <c r="N8" s="33"/>
      <c r="O8" s="269"/>
      <c r="P8" s="269"/>
      <c r="Q8" s="6"/>
      <c r="R8" s="6"/>
      <c r="S8" s="6"/>
      <c r="Z8" s="34" t="s">
        <v>235</v>
      </c>
      <c r="AA8" s="609">
        <v>383</v>
      </c>
      <c r="AB8" s="610"/>
    </row>
    <row r="9" spans="1:28" ht="12.75">
      <c r="A9" s="41"/>
      <c r="B9" s="13"/>
      <c r="C9" s="42"/>
      <c r="D9" s="151"/>
      <c r="N9" s="7"/>
      <c r="O9" s="7"/>
      <c r="P9" s="7"/>
      <c r="Q9" s="7"/>
      <c r="R9" s="6"/>
      <c r="S9" s="6"/>
      <c r="AB9" s="6"/>
    </row>
    <row r="10" spans="1:28" ht="12.75" customHeight="1">
      <c r="A10" s="611" t="s">
        <v>212</v>
      </c>
      <c r="B10" s="614" t="s">
        <v>213</v>
      </c>
      <c r="C10" s="617" t="s">
        <v>224</v>
      </c>
      <c r="D10" s="618"/>
      <c r="E10" s="621" t="s">
        <v>733</v>
      </c>
      <c r="F10" s="622"/>
      <c r="G10" s="622"/>
      <c r="H10" s="622"/>
      <c r="I10" s="622"/>
      <c r="J10" s="622"/>
      <c r="K10" s="622"/>
      <c r="L10" s="622"/>
      <c r="M10" s="622"/>
      <c r="N10" s="622"/>
      <c r="O10" s="622"/>
      <c r="P10" s="623"/>
      <c r="Q10" s="621" t="s">
        <v>236</v>
      </c>
      <c r="R10" s="622"/>
      <c r="S10" s="622"/>
      <c r="T10" s="622"/>
      <c r="U10" s="622"/>
      <c r="V10" s="622"/>
      <c r="W10" s="622"/>
      <c r="X10" s="622"/>
      <c r="Y10" s="622"/>
      <c r="Z10" s="622"/>
      <c r="AA10" s="622"/>
      <c r="AB10" s="623"/>
    </row>
    <row r="11" spans="1:28" ht="20.25" customHeight="1">
      <c r="A11" s="612"/>
      <c r="B11" s="615"/>
      <c r="C11" s="619"/>
      <c r="D11" s="620"/>
      <c r="E11" s="624" t="s">
        <v>248</v>
      </c>
      <c r="F11" s="623"/>
      <c r="G11" s="624" t="s">
        <v>246</v>
      </c>
      <c r="H11" s="625"/>
      <c r="I11" s="626" t="s">
        <v>244</v>
      </c>
      <c r="J11" s="627"/>
      <c r="K11" s="626" t="s">
        <v>243</v>
      </c>
      <c r="L11" s="627"/>
      <c r="M11" s="626" t="s">
        <v>242</v>
      </c>
      <c r="N11" s="627"/>
      <c r="O11" s="626" t="s">
        <v>241</v>
      </c>
      <c r="P11" s="627"/>
      <c r="Q11" s="624" t="s">
        <v>248</v>
      </c>
      <c r="R11" s="623"/>
      <c r="S11" s="624" t="s">
        <v>246</v>
      </c>
      <c r="T11" s="625"/>
      <c r="U11" s="626" t="s">
        <v>244</v>
      </c>
      <c r="V11" s="627"/>
      <c r="W11" s="626" t="s">
        <v>243</v>
      </c>
      <c r="X11" s="627"/>
      <c r="Y11" s="626" t="s">
        <v>242</v>
      </c>
      <c r="Z11" s="627"/>
      <c r="AA11" s="626" t="s">
        <v>241</v>
      </c>
      <c r="AB11" s="627"/>
    </row>
    <row r="12" spans="1:28" ht="48.75">
      <c r="A12" s="613"/>
      <c r="B12" s="616"/>
      <c r="C12" s="231" t="s">
        <v>1023</v>
      </c>
      <c r="D12" s="232" t="s">
        <v>1024</v>
      </c>
      <c r="E12" s="442" t="s">
        <v>354</v>
      </c>
      <c r="F12" s="23" t="s">
        <v>355</v>
      </c>
      <c r="G12" s="442" t="s">
        <v>354</v>
      </c>
      <c r="H12" s="23" t="s">
        <v>355</v>
      </c>
      <c r="I12" s="442" t="s">
        <v>354</v>
      </c>
      <c r="J12" s="23" t="s">
        <v>355</v>
      </c>
      <c r="K12" s="442" t="s">
        <v>354</v>
      </c>
      <c r="L12" s="23" t="s">
        <v>355</v>
      </c>
      <c r="M12" s="442" t="s">
        <v>354</v>
      </c>
      <c r="N12" s="23" t="s">
        <v>355</v>
      </c>
      <c r="O12" s="442" t="s">
        <v>354</v>
      </c>
      <c r="P12" s="23" t="s">
        <v>355</v>
      </c>
      <c r="Q12" s="442" t="s">
        <v>354</v>
      </c>
      <c r="R12" s="23" t="s">
        <v>355</v>
      </c>
      <c r="S12" s="442" t="s">
        <v>354</v>
      </c>
      <c r="T12" s="23" t="s">
        <v>355</v>
      </c>
      <c r="U12" s="442" t="s">
        <v>354</v>
      </c>
      <c r="V12" s="23" t="s">
        <v>355</v>
      </c>
      <c r="W12" s="442" t="s">
        <v>354</v>
      </c>
      <c r="X12" s="23" t="s">
        <v>355</v>
      </c>
      <c r="Y12" s="442" t="s">
        <v>354</v>
      </c>
      <c r="Z12" s="23" t="s">
        <v>355</v>
      </c>
      <c r="AA12" s="442" t="s">
        <v>354</v>
      </c>
      <c r="AB12" s="23" t="s">
        <v>355</v>
      </c>
    </row>
    <row r="13" spans="1:28" s="7" customFormat="1" ht="12.75">
      <c r="A13" s="77">
        <v>1</v>
      </c>
      <c r="B13" s="30">
        <v>2</v>
      </c>
      <c r="C13" s="45">
        <v>3</v>
      </c>
      <c r="D13" s="45">
        <v>4</v>
      </c>
      <c r="E13" s="45">
        <v>5</v>
      </c>
      <c r="F13" s="45">
        <v>6</v>
      </c>
      <c r="G13" s="45">
        <v>7</v>
      </c>
      <c r="H13" s="45">
        <v>8</v>
      </c>
      <c r="I13" s="45">
        <v>9</v>
      </c>
      <c r="J13" s="45">
        <v>10</v>
      </c>
      <c r="K13" s="45">
        <v>11</v>
      </c>
      <c r="L13" s="45">
        <v>12</v>
      </c>
      <c r="M13" s="45">
        <v>13</v>
      </c>
      <c r="N13" s="45">
        <v>14</v>
      </c>
      <c r="O13" s="45">
        <v>15</v>
      </c>
      <c r="P13" s="45">
        <v>16</v>
      </c>
      <c r="Q13" s="45">
        <v>17</v>
      </c>
      <c r="R13" s="45">
        <v>18</v>
      </c>
      <c r="S13" s="45">
        <v>19</v>
      </c>
      <c r="T13" s="45">
        <v>20</v>
      </c>
      <c r="U13" s="45">
        <v>21</v>
      </c>
      <c r="V13" s="45">
        <v>22</v>
      </c>
      <c r="W13" s="45">
        <v>23</v>
      </c>
      <c r="X13" s="45">
        <v>24</v>
      </c>
      <c r="Y13" s="45">
        <v>25</v>
      </c>
      <c r="Z13" s="45">
        <v>26</v>
      </c>
      <c r="AA13" s="45">
        <v>27</v>
      </c>
      <c r="AB13" s="45">
        <v>28</v>
      </c>
    </row>
    <row r="14" spans="1:28" s="6" customFormat="1" ht="12.75">
      <c r="A14" s="628" t="s">
        <v>624</v>
      </c>
      <c r="B14" s="628"/>
      <c r="C14" s="628"/>
      <c r="D14" s="628"/>
      <c r="E14" s="628"/>
      <c r="F14" s="628"/>
      <c r="G14" s="628"/>
      <c r="H14" s="628"/>
      <c r="I14" s="628"/>
      <c r="J14" s="628"/>
      <c r="K14" s="628"/>
      <c r="L14" s="628"/>
      <c r="M14" s="628"/>
      <c r="N14" s="628"/>
      <c r="O14" s="628"/>
      <c r="P14" s="628"/>
      <c r="Q14" s="628"/>
      <c r="R14" s="628"/>
      <c r="S14" s="628"/>
      <c r="T14" s="628"/>
      <c r="U14" s="628"/>
      <c r="V14" s="628"/>
      <c r="W14" s="628"/>
      <c r="X14" s="628"/>
      <c r="Y14" s="628"/>
      <c r="Z14" s="628"/>
      <c r="AA14" s="628"/>
      <c r="AB14" s="629"/>
    </row>
    <row r="15" spans="1:28" ht="56.25" hidden="1">
      <c r="A15" s="78" t="s">
        <v>108</v>
      </c>
      <c r="B15" s="48" t="s">
        <v>359</v>
      </c>
      <c r="C15" s="199" t="s">
        <v>1025</v>
      </c>
      <c r="D15" s="233" t="s">
        <v>1026</v>
      </c>
      <c r="E15" s="45"/>
      <c r="F15" s="45"/>
      <c r="G15" s="45"/>
      <c r="H15" s="45"/>
      <c r="I15" s="45"/>
      <c r="J15" s="45"/>
      <c r="K15" s="45"/>
      <c r="L15" s="45"/>
      <c r="M15" s="45"/>
      <c r="N15" s="45"/>
      <c r="O15" s="45"/>
      <c r="P15" s="45"/>
      <c r="Q15" s="45"/>
      <c r="R15" s="45"/>
      <c r="S15" s="45"/>
      <c r="T15" s="45"/>
      <c r="U15" s="45"/>
      <c r="V15" s="45"/>
      <c r="W15" s="45"/>
      <c r="X15" s="45"/>
      <c r="Y15" s="45"/>
      <c r="Z15" s="45"/>
      <c r="AA15" s="45"/>
      <c r="AB15" s="45"/>
    </row>
    <row r="16" spans="1:28" s="6" customFormat="1" ht="12.75" hidden="1">
      <c r="A16" s="79" t="s">
        <v>461</v>
      </c>
      <c r="B16" s="80"/>
      <c r="C16" s="234"/>
      <c r="D16" s="173"/>
      <c r="E16" s="4"/>
      <c r="F16" s="4"/>
      <c r="G16" s="4"/>
      <c r="H16" s="4"/>
      <c r="I16" s="4"/>
      <c r="J16" s="4"/>
      <c r="K16" s="4"/>
      <c r="L16" s="4"/>
      <c r="M16" s="4"/>
      <c r="N16" s="4"/>
      <c r="O16" s="4"/>
      <c r="P16" s="4"/>
      <c r="Q16" s="17"/>
      <c r="R16" s="17"/>
      <c r="S16" s="17"/>
      <c r="T16" s="17"/>
      <c r="U16" s="17"/>
      <c r="V16" s="17"/>
      <c r="W16" s="17"/>
      <c r="X16" s="17"/>
      <c r="Y16" s="17"/>
      <c r="Z16" s="17"/>
      <c r="AA16" s="17"/>
      <c r="AB16" s="46"/>
    </row>
    <row r="17" spans="1:28" ht="12.75" hidden="1">
      <c r="A17" s="81" t="s">
        <v>462</v>
      </c>
      <c r="B17" s="82" t="s">
        <v>360</v>
      </c>
      <c r="C17" s="202" t="s">
        <v>1025</v>
      </c>
      <c r="D17" s="175" t="s">
        <v>1027</v>
      </c>
      <c r="E17" s="16"/>
      <c r="F17" s="16"/>
      <c r="G17" s="16"/>
      <c r="H17" s="16"/>
      <c r="I17" s="16"/>
      <c r="J17" s="16"/>
      <c r="K17" s="16"/>
      <c r="L17" s="3"/>
      <c r="M17" s="3"/>
      <c r="N17" s="3"/>
      <c r="O17" s="3"/>
      <c r="P17" s="3"/>
      <c r="Q17" s="16"/>
      <c r="R17" s="16"/>
      <c r="S17" s="16"/>
      <c r="T17" s="16"/>
      <c r="U17" s="16"/>
      <c r="V17" s="16"/>
      <c r="W17" s="16"/>
      <c r="X17" s="16"/>
      <c r="Y17" s="16"/>
      <c r="Z17" s="16"/>
      <c r="AA17" s="16"/>
      <c r="AB17" s="47"/>
    </row>
    <row r="18" spans="1:28" ht="22.5" hidden="1">
      <c r="A18" s="166" t="s">
        <v>625</v>
      </c>
      <c r="B18" s="82" t="s">
        <v>361</v>
      </c>
      <c r="C18" s="202" t="s">
        <v>1025</v>
      </c>
      <c r="D18" s="175" t="s">
        <v>1027</v>
      </c>
      <c r="E18" s="16"/>
      <c r="F18" s="16"/>
      <c r="G18" s="16"/>
      <c r="H18" s="16"/>
      <c r="I18" s="16"/>
      <c r="J18" s="16"/>
      <c r="K18" s="16"/>
      <c r="L18" s="3"/>
      <c r="M18" s="3"/>
      <c r="N18" s="3"/>
      <c r="O18" s="3"/>
      <c r="P18" s="3"/>
      <c r="Q18" s="16"/>
      <c r="R18" s="16"/>
      <c r="S18" s="16"/>
      <c r="T18" s="16"/>
      <c r="U18" s="16"/>
      <c r="V18" s="16"/>
      <c r="W18" s="16"/>
      <c r="X18" s="16"/>
      <c r="Y18" s="16"/>
      <c r="Z18" s="16"/>
      <c r="AA18" s="16"/>
      <c r="AB18" s="47"/>
    </row>
    <row r="19" spans="1:28" ht="25.5" customHeight="1" hidden="1">
      <c r="A19" s="166" t="s">
        <v>626</v>
      </c>
      <c r="B19" s="82" t="s">
        <v>362</v>
      </c>
      <c r="C19" s="202" t="s">
        <v>1025</v>
      </c>
      <c r="D19" s="175" t="s">
        <v>1027</v>
      </c>
      <c r="E19" s="16"/>
      <c r="F19" s="16"/>
      <c r="G19" s="16"/>
      <c r="H19" s="16"/>
      <c r="I19" s="16"/>
      <c r="J19" s="16"/>
      <c r="K19" s="16"/>
      <c r="L19" s="3"/>
      <c r="M19" s="3"/>
      <c r="N19" s="3"/>
      <c r="O19" s="3"/>
      <c r="P19" s="3"/>
      <c r="Q19" s="16"/>
      <c r="R19" s="16"/>
      <c r="S19" s="16"/>
      <c r="T19" s="16"/>
      <c r="U19" s="16"/>
      <c r="V19" s="16"/>
      <c r="W19" s="16"/>
      <c r="X19" s="16"/>
      <c r="Y19" s="16"/>
      <c r="Z19" s="16"/>
      <c r="AA19" s="16"/>
      <c r="AB19" s="47"/>
    </row>
    <row r="20" spans="1:28" ht="12.75" hidden="1">
      <c r="A20" s="166" t="s">
        <v>463</v>
      </c>
      <c r="B20" s="82" t="s">
        <v>464</v>
      </c>
      <c r="C20" s="202" t="s">
        <v>1025</v>
      </c>
      <c r="D20" s="175" t="s">
        <v>1028</v>
      </c>
      <c r="E20" s="16"/>
      <c r="F20" s="16"/>
      <c r="G20" s="16"/>
      <c r="H20" s="16"/>
      <c r="I20" s="16"/>
      <c r="J20" s="16"/>
      <c r="K20" s="16"/>
      <c r="L20" s="3"/>
      <c r="M20" s="3"/>
      <c r="N20" s="3"/>
      <c r="O20" s="3"/>
      <c r="P20" s="3"/>
      <c r="Q20" s="16"/>
      <c r="R20" s="16"/>
      <c r="S20" s="16"/>
      <c r="T20" s="16"/>
      <c r="U20" s="16"/>
      <c r="V20" s="16"/>
      <c r="W20" s="16"/>
      <c r="X20" s="16"/>
      <c r="Y20" s="16"/>
      <c r="Z20" s="16"/>
      <c r="AA20" s="16"/>
      <c r="AB20" s="47"/>
    </row>
    <row r="21" spans="1:28" ht="22.5" hidden="1">
      <c r="A21" s="166" t="s">
        <v>625</v>
      </c>
      <c r="B21" s="82" t="s">
        <v>465</v>
      </c>
      <c r="C21" s="202" t="s">
        <v>1025</v>
      </c>
      <c r="D21" s="175" t="s">
        <v>1028</v>
      </c>
      <c r="E21" s="16"/>
      <c r="F21" s="16"/>
      <c r="G21" s="16"/>
      <c r="H21" s="16"/>
      <c r="I21" s="16"/>
      <c r="J21" s="16"/>
      <c r="K21" s="16"/>
      <c r="L21" s="3"/>
      <c r="M21" s="3"/>
      <c r="N21" s="3"/>
      <c r="O21" s="3"/>
      <c r="P21" s="3"/>
      <c r="Q21" s="16"/>
      <c r="R21" s="16"/>
      <c r="S21" s="16"/>
      <c r="T21" s="16"/>
      <c r="U21" s="16"/>
      <c r="V21" s="16"/>
      <c r="W21" s="16"/>
      <c r="X21" s="16"/>
      <c r="Y21" s="16"/>
      <c r="Z21" s="16"/>
      <c r="AA21" s="16"/>
      <c r="AB21" s="47"/>
    </row>
    <row r="22" spans="1:28" ht="33.75" hidden="1">
      <c r="A22" s="166" t="s">
        <v>626</v>
      </c>
      <c r="B22" s="82" t="s">
        <v>466</v>
      </c>
      <c r="C22" s="202" t="s">
        <v>1025</v>
      </c>
      <c r="D22" s="175" t="s">
        <v>1028</v>
      </c>
      <c r="E22" s="16"/>
      <c r="F22" s="16"/>
      <c r="G22" s="16"/>
      <c r="H22" s="16"/>
      <c r="I22" s="16"/>
      <c r="J22" s="16"/>
      <c r="K22" s="16"/>
      <c r="L22" s="3"/>
      <c r="M22" s="3"/>
      <c r="N22" s="3"/>
      <c r="O22" s="3"/>
      <c r="P22" s="3"/>
      <c r="Q22" s="16"/>
      <c r="R22" s="16"/>
      <c r="S22" s="16"/>
      <c r="T22" s="16"/>
      <c r="U22" s="16"/>
      <c r="V22" s="16"/>
      <c r="W22" s="16"/>
      <c r="X22" s="16"/>
      <c r="Y22" s="16"/>
      <c r="Z22" s="16"/>
      <c r="AA22" s="16"/>
      <c r="AB22" s="47"/>
    </row>
    <row r="23" spans="1:28" ht="27" customHeight="1" hidden="1">
      <c r="A23" s="167" t="s">
        <v>467</v>
      </c>
      <c r="B23" s="82" t="s">
        <v>468</v>
      </c>
      <c r="C23" s="192" t="s">
        <v>1025</v>
      </c>
      <c r="D23" s="235" t="s">
        <v>148</v>
      </c>
      <c r="E23" s="12"/>
      <c r="F23" s="12"/>
      <c r="G23" s="12"/>
      <c r="H23" s="12"/>
      <c r="I23" s="12"/>
      <c r="J23" s="12"/>
      <c r="K23" s="12"/>
      <c r="L23" s="1"/>
      <c r="M23" s="1"/>
      <c r="N23" s="1"/>
      <c r="O23" s="1"/>
      <c r="P23" s="1"/>
      <c r="Q23" s="12"/>
      <c r="R23" s="12"/>
      <c r="S23" s="12"/>
      <c r="T23" s="12"/>
      <c r="U23" s="12"/>
      <c r="V23" s="12"/>
      <c r="W23" s="12"/>
      <c r="X23" s="12"/>
      <c r="Y23" s="12"/>
      <c r="Z23" s="12"/>
      <c r="AA23" s="12"/>
      <c r="AB23" s="12"/>
    </row>
    <row r="24" spans="1:28" ht="22.5" hidden="1">
      <c r="A24" s="166" t="s">
        <v>625</v>
      </c>
      <c r="B24" s="82" t="s">
        <v>469</v>
      </c>
      <c r="C24" s="202" t="s">
        <v>1025</v>
      </c>
      <c r="D24" s="235" t="s">
        <v>148</v>
      </c>
      <c r="E24" s="17"/>
      <c r="F24" s="17"/>
      <c r="G24" s="17"/>
      <c r="H24" s="17"/>
      <c r="I24" s="17"/>
      <c r="J24" s="17"/>
      <c r="K24" s="17"/>
      <c r="L24" s="4"/>
      <c r="M24" s="4"/>
      <c r="N24" s="4"/>
      <c r="O24" s="4"/>
      <c r="P24" s="4"/>
      <c r="Q24" s="17"/>
      <c r="R24" s="17"/>
      <c r="S24" s="17"/>
      <c r="T24" s="17"/>
      <c r="U24" s="17"/>
      <c r="V24" s="17"/>
      <c r="W24" s="17"/>
      <c r="X24" s="17"/>
      <c r="Y24" s="17"/>
      <c r="Z24" s="17"/>
      <c r="AA24" s="17"/>
      <c r="AB24" s="46"/>
    </row>
    <row r="25" spans="1:28" s="6" customFormat="1" ht="27" customHeight="1" hidden="1">
      <c r="A25" s="166" t="s">
        <v>626</v>
      </c>
      <c r="B25" s="82" t="s">
        <v>470</v>
      </c>
      <c r="C25" s="202" t="s">
        <v>1025</v>
      </c>
      <c r="D25" s="175" t="s">
        <v>148</v>
      </c>
      <c r="E25" s="1"/>
      <c r="F25" s="1"/>
      <c r="G25" s="1"/>
      <c r="H25" s="1"/>
      <c r="I25" s="1"/>
      <c r="J25" s="1"/>
      <c r="K25" s="1"/>
      <c r="L25" s="1"/>
      <c r="M25" s="1"/>
      <c r="N25" s="1"/>
      <c r="O25" s="1"/>
      <c r="P25" s="1"/>
      <c r="Q25" s="12"/>
      <c r="R25" s="12"/>
      <c r="S25" s="12"/>
      <c r="T25" s="12"/>
      <c r="U25" s="12"/>
      <c r="V25" s="12"/>
      <c r="W25" s="12"/>
      <c r="X25" s="12"/>
      <c r="Y25" s="12"/>
      <c r="Z25" s="12"/>
      <c r="AA25" s="12"/>
      <c r="AB25" s="84"/>
    </row>
    <row r="26" spans="1:28" ht="78.75" hidden="1">
      <c r="A26" s="81" t="s">
        <v>471</v>
      </c>
      <c r="B26" s="82" t="s">
        <v>472</v>
      </c>
      <c r="C26" s="496" t="s">
        <v>1025</v>
      </c>
      <c r="D26" s="489" t="s">
        <v>1026</v>
      </c>
      <c r="E26" s="3"/>
      <c r="F26" s="3"/>
      <c r="G26" s="3"/>
      <c r="H26" s="3"/>
      <c r="I26" s="3"/>
      <c r="J26" s="3"/>
      <c r="K26" s="3"/>
      <c r="L26" s="3"/>
      <c r="M26" s="3"/>
      <c r="N26" s="3"/>
      <c r="O26" s="3"/>
      <c r="P26" s="3"/>
      <c r="Q26" s="3"/>
      <c r="R26" s="3"/>
      <c r="S26" s="3"/>
      <c r="T26" s="16"/>
      <c r="U26" s="16"/>
      <c r="V26" s="16"/>
      <c r="W26" s="16"/>
      <c r="X26" s="16"/>
      <c r="Y26" s="16"/>
      <c r="Z26" s="16"/>
      <c r="AA26" s="16"/>
      <c r="AB26" s="47"/>
    </row>
    <row r="27" spans="1:28" s="6" customFormat="1" ht="12.75" hidden="1">
      <c r="A27" s="79" t="s">
        <v>461</v>
      </c>
      <c r="B27" s="85"/>
      <c r="C27" s="488"/>
      <c r="D27" s="488"/>
      <c r="E27" s="4"/>
      <c r="F27" s="4"/>
      <c r="G27" s="4"/>
      <c r="H27" s="4"/>
      <c r="I27" s="4"/>
      <c r="J27" s="4"/>
      <c r="K27" s="4"/>
      <c r="L27" s="4"/>
      <c r="M27" s="4"/>
      <c r="N27" s="4"/>
      <c r="O27" s="4"/>
      <c r="P27" s="4"/>
      <c r="Q27" s="4"/>
      <c r="R27" s="4"/>
      <c r="S27" s="4"/>
      <c r="T27" s="17"/>
      <c r="U27" s="17"/>
      <c r="V27" s="17"/>
      <c r="W27" s="17"/>
      <c r="X27" s="17"/>
      <c r="Y27" s="17"/>
      <c r="Z27" s="17"/>
      <c r="AA27" s="17"/>
      <c r="AB27" s="46"/>
    </row>
    <row r="28" spans="1:28" ht="12.75" hidden="1">
      <c r="A28" s="81" t="s">
        <v>473</v>
      </c>
      <c r="B28" s="82" t="s">
        <v>474</v>
      </c>
      <c r="C28" s="175" t="s">
        <v>1025</v>
      </c>
      <c r="D28" s="175" t="s">
        <v>1027</v>
      </c>
      <c r="E28" s="3"/>
      <c r="F28" s="3"/>
      <c r="G28" s="3"/>
      <c r="H28" s="3"/>
      <c r="I28" s="3"/>
      <c r="J28" s="3"/>
      <c r="K28" s="3"/>
      <c r="L28" s="3"/>
      <c r="M28" s="3"/>
      <c r="N28" s="3"/>
      <c r="O28" s="3"/>
      <c r="P28" s="3"/>
      <c r="Q28" s="16"/>
      <c r="R28" s="16"/>
      <c r="S28" s="16"/>
      <c r="T28" s="16"/>
      <c r="U28" s="16"/>
      <c r="V28" s="16"/>
      <c r="W28" s="16"/>
      <c r="X28" s="16"/>
      <c r="Y28" s="16"/>
      <c r="Z28" s="16"/>
      <c r="AA28" s="16"/>
      <c r="AB28" s="47"/>
    </row>
    <row r="29" spans="1:28" ht="22.5" hidden="1">
      <c r="A29" s="166" t="s">
        <v>625</v>
      </c>
      <c r="B29" s="82" t="s">
        <v>475</v>
      </c>
      <c r="C29" s="175" t="s">
        <v>1025</v>
      </c>
      <c r="D29" s="175" t="s">
        <v>1027</v>
      </c>
      <c r="E29" s="3"/>
      <c r="F29" s="3"/>
      <c r="G29" s="3"/>
      <c r="H29" s="3"/>
      <c r="I29" s="3"/>
      <c r="J29" s="3"/>
      <c r="K29" s="3"/>
      <c r="L29" s="3"/>
      <c r="M29" s="3"/>
      <c r="N29" s="3"/>
      <c r="O29" s="3"/>
      <c r="P29" s="3"/>
      <c r="Q29" s="16"/>
      <c r="R29" s="16"/>
      <c r="S29" s="16"/>
      <c r="T29" s="16"/>
      <c r="U29" s="16"/>
      <c r="V29" s="16"/>
      <c r="W29" s="16"/>
      <c r="X29" s="16"/>
      <c r="Y29" s="16"/>
      <c r="Z29" s="16"/>
      <c r="AA29" s="16"/>
      <c r="AB29" s="47"/>
    </row>
    <row r="30" spans="1:28" ht="29.25" customHeight="1" hidden="1">
      <c r="A30" s="166" t="s">
        <v>626</v>
      </c>
      <c r="B30" s="82" t="s">
        <v>476</v>
      </c>
      <c r="C30" s="175" t="s">
        <v>1025</v>
      </c>
      <c r="D30" s="175" t="s">
        <v>1027</v>
      </c>
      <c r="E30" s="3"/>
      <c r="F30" s="3"/>
      <c r="G30" s="3"/>
      <c r="H30" s="3"/>
      <c r="I30" s="3"/>
      <c r="J30" s="3"/>
      <c r="K30" s="3"/>
      <c r="L30" s="3"/>
      <c r="M30" s="3"/>
      <c r="N30" s="3"/>
      <c r="O30" s="3"/>
      <c r="P30" s="3"/>
      <c r="Q30" s="16"/>
      <c r="R30" s="16"/>
      <c r="S30" s="16"/>
      <c r="T30" s="16"/>
      <c r="U30" s="16"/>
      <c r="V30" s="16"/>
      <c r="W30" s="16"/>
      <c r="X30" s="16"/>
      <c r="Y30" s="16"/>
      <c r="Z30" s="16"/>
      <c r="AA30" s="16"/>
      <c r="AB30" s="47"/>
    </row>
    <row r="31" spans="1:28" ht="12.75" hidden="1">
      <c r="A31" s="166" t="s">
        <v>477</v>
      </c>
      <c r="B31" s="82" t="s">
        <v>478</v>
      </c>
      <c r="C31" s="175" t="s">
        <v>1025</v>
      </c>
      <c r="D31" s="175" t="s">
        <v>1028</v>
      </c>
      <c r="E31" s="3"/>
      <c r="F31" s="3"/>
      <c r="G31" s="3"/>
      <c r="H31" s="3"/>
      <c r="I31" s="3"/>
      <c r="J31" s="3"/>
      <c r="K31" s="3"/>
      <c r="L31" s="3"/>
      <c r="M31" s="3"/>
      <c r="N31" s="3"/>
      <c r="O31" s="3"/>
      <c r="P31" s="3"/>
      <c r="Q31" s="16"/>
      <c r="R31" s="16"/>
      <c r="S31" s="16"/>
      <c r="T31" s="16"/>
      <c r="U31" s="16"/>
      <c r="V31" s="16"/>
      <c r="W31" s="16"/>
      <c r="X31" s="16"/>
      <c r="Y31" s="16"/>
      <c r="Z31" s="16"/>
      <c r="AA31" s="16"/>
      <c r="AB31" s="47"/>
    </row>
    <row r="32" spans="1:28" ht="22.5" hidden="1">
      <c r="A32" s="166" t="s">
        <v>625</v>
      </c>
      <c r="B32" s="82" t="s">
        <v>479</v>
      </c>
      <c r="C32" s="175" t="s">
        <v>1025</v>
      </c>
      <c r="D32" s="175" t="s">
        <v>1028</v>
      </c>
      <c r="E32" s="3"/>
      <c r="F32" s="3"/>
      <c r="G32" s="3"/>
      <c r="H32" s="3"/>
      <c r="I32" s="3"/>
      <c r="J32" s="3"/>
      <c r="K32" s="3"/>
      <c r="L32" s="3"/>
      <c r="M32" s="3"/>
      <c r="N32" s="3"/>
      <c r="O32" s="3"/>
      <c r="P32" s="3"/>
      <c r="Q32" s="16"/>
      <c r="R32" s="16"/>
      <c r="S32" s="16"/>
      <c r="T32" s="16"/>
      <c r="U32" s="16"/>
      <c r="V32" s="16"/>
      <c r="W32" s="16"/>
      <c r="X32" s="16"/>
      <c r="Y32" s="16"/>
      <c r="Z32" s="16"/>
      <c r="AA32" s="16"/>
      <c r="AB32" s="47"/>
    </row>
    <row r="33" spans="1:28" ht="33.75" hidden="1">
      <c r="A33" s="166" t="s">
        <v>626</v>
      </c>
      <c r="B33" s="82" t="s">
        <v>480</v>
      </c>
      <c r="C33" s="175" t="s">
        <v>1025</v>
      </c>
      <c r="D33" s="175" t="s">
        <v>1028</v>
      </c>
      <c r="E33" s="3"/>
      <c r="F33" s="3"/>
      <c r="G33" s="3"/>
      <c r="H33" s="3"/>
      <c r="I33" s="3"/>
      <c r="J33" s="3"/>
      <c r="K33" s="3"/>
      <c r="L33" s="3"/>
      <c r="M33" s="3"/>
      <c r="N33" s="3"/>
      <c r="O33" s="3"/>
      <c r="P33" s="3"/>
      <c r="Q33" s="16"/>
      <c r="R33" s="16"/>
      <c r="S33" s="16"/>
      <c r="T33" s="16"/>
      <c r="U33" s="16"/>
      <c r="V33" s="16"/>
      <c r="W33" s="16"/>
      <c r="X33" s="16"/>
      <c r="Y33" s="16"/>
      <c r="Z33" s="16"/>
      <c r="AA33" s="16"/>
      <c r="AB33" s="47"/>
    </row>
    <row r="34" spans="1:28" ht="22.5" hidden="1">
      <c r="A34" s="167" t="s">
        <v>481</v>
      </c>
      <c r="B34" s="24" t="s">
        <v>482</v>
      </c>
      <c r="C34" s="235" t="s">
        <v>1025</v>
      </c>
      <c r="D34" s="235" t="s">
        <v>148</v>
      </c>
      <c r="E34" s="1"/>
      <c r="F34" s="1"/>
      <c r="G34" s="1"/>
      <c r="H34" s="1"/>
      <c r="I34" s="1"/>
      <c r="J34" s="1"/>
      <c r="K34" s="1"/>
      <c r="L34" s="1"/>
      <c r="M34" s="1"/>
      <c r="N34" s="1"/>
      <c r="O34" s="1"/>
      <c r="P34" s="1"/>
      <c r="Q34" s="12"/>
      <c r="R34" s="12"/>
      <c r="S34" s="12"/>
      <c r="T34" s="12"/>
      <c r="U34" s="12"/>
      <c r="V34" s="12"/>
      <c r="W34" s="12"/>
      <c r="X34" s="12"/>
      <c r="Y34" s="12"/>
      <c r="Z34" s="12"/>
      <c r="AA34" s="12"/>
      <c r="AB34" s="12"/>
    </row>
    <row r="35" spans="1:28" ht="22.5" hidden="1">
      <c r="A35" s="166" t="s">
        <v>625</v>
      </c>
      <c r="B35" s="82" t="s">
        <v>483</v>
      </c>
      <c r="C35" s="175" t="s">
        <v>1025</v>
      </c>
      <c r="D35" s="175" t="s">
        <v>148</v>
      </c>
      <c r="E35" s="1"/>
      <c r="F35" s="1"/>
      <c r="G35" s="1"/>
      <c r="H35" s="1"/>
      <c r="I35" s="1"/>
      <c r="J35" s="1"/>
      <c r="K35" s="1"/>
      <c r="L35" s="1"/>
      <c r="M35" s="1"/>
      <c r="N35" s="1"/>
      <c r="O35" s="1"/>
      <c r="P35" s="1"/>
      <c r="Q35" s="12"/>
      <c r="R35" s="12"/>
      <c r="S35" s="12"/>
      <c r="T35" s="12"/>
      <c r="U35" s="12"/>
      <c r="V35" s="12"/>
      <c r="W35" s="12"/>
      <c r="X35" s="12"/>
      <c r="Y35" s="12"/>
      <c r="Z35" s="12"/>
      <c r="AA35" s="12"/>
      <c r="AB35" s="12"/>
    </row>
    <row r="36" spans="1:28" ht="28.5" customHeight="1" hidden="1">
      <c r="A36" s="166" t="s">
        <v>626</v>
      </c>
      <c r="B36" s="82" t="s">
        <v>484</v>
      </c>
      <c r="C36" s="175" t="s">
        <v>1025</v>
      </c>
      <c r="D36" s="175" t="s">
        <v>148</v>
      </c>
      <c r="E36" s="1"/>
      <c r="F36" s="1"/>
      <c r="G36" s="1"/>
      <c r="H36" s="1"/>
      <c r="I36" s="1"/>
      <c r="J36" s="1"/>
      <c r="K36" s="1"/>
      <c r="L36" s="1"/>
      <c r="M36" s="1"/>
      <c r="N36" s="1"/>
      <c r="O36" s="1"/>
      <c r="P36" s="1"/>
      <c r="Q36" s="12"/>
      <c r="R36" s="12"/>
      <c r="S36" s="12"/>
      <c r="T36" s="12"/>
      <c r="U36" s="12"/>
      <c r="V36" s="12"/>
      <c r="W36" s="12"/>
      <c r="X36" s="12"/>
      <c r="Y36" s="12"/>
      <c r="Z36" s="12"/>
      <c r="AA36" s="12"/>
      <c r="AB36" s="12"/>
    </row>
    <row r="37" spans="1:28" ht="47.25" customHeight="1" hidden="1">
      <c r="A37" s="81" t="s">
        <v>734</v>
      </c>
      <c r="B37" s="82" t="s">
        <v>921</v>
      </c>
      <c r="C37" s="489" t="s">
        <v>1025</v>
      </c>
      <c r="D37" s="489" t="s">
        <v>1026</v>
      </c>
      <c r="E37" s="1"/>
      <c r="F37" s="1"/>
      <c r="G37" s="1"/>
      <c r="H37" s="1"/>
      <c r="I37" s="1"/>
      <c r="J37" s="1"/>
      <c r="K37" s="1"/>
      <c r="L37" s="1"/>
      <c r="M37" s="1"/>
      <c r="N37" s="1"/>
      <c r="O37" s="1"/>
      <c r="P37" s="1"/>
      <c r="Q37" s="12"/>
      <c r="R37" s="12"/>
      <c r="S37" s="12"/>
      <c r="T37" s="12"/>
      <c r="U37" s="12"/>
      <c r="V37" s="12"/>
      <c r="W37" s="12"/>
      <c r="X37" s="12"/>
      <c r="Y37" s="12"/>
      <c r="Z37" s="12"/>
      <c r="AA37" s="12"/>
      <c r="AB37" s="12"/>
    </row>
    <row r="38" spans="1:28" ht="15" customHeight="1" hidden="1">
      <c r="A38" s="79" t="s">
        <v>461</v>
      </c>
      <c r="B38" s="630" t="s">
        <v>922</v>
      </c>
      <c r="C38" s="632" t="s">
        <v>1025</v>
      </c>
      <c r="D38" s="488"/>
      <c r="E38" s="634"/>
      <c r="F38" s="634"/>
      <c r="G38" s="634"/>
      <c r="H38" s="634"/>
      <c r="I38" s="634"/>
      <c r="J38" s="634"/>
      <c r="K38" s="634"/>
      <c r="L38" s="634"/>
      <c r="M38" s="634"/>
      <c r="N38" s="634"/>
      <c r="O38" s="634"/>
      <c r="P38" s="634"/>
      <c r="Q38" s="634"/>
      <c r="R38" s="634"/>
      <c r="S38" s="634"/>
      <c r="T38" s="634"/>
      <c r="U38" s="634"/>
      <c r="V38" s="634"/>
      <c r="W38" s="634"/>
      <c r="X38" s="634"/>
      <c r="Y38" s="634"/>
      <c r="Z38" s="634"/>
      <c r="AA38" s="634"/>
      <c r="AB38" s="634"/>
    </row>
    <row r="39" spans="1:28" ht="9.75" customHeight="1" hidden="1">
      <c r="A39" s="81" t="s">
        <v>473</v>
      </c>
      <c r="B39" s="631"/>
      <c r="C39" s="633"/>
      <c r="D39" s="489" t="s">
        <v>1027</v>
      </c>
      <c r="E39" s="635"/>
      <c r="F39" s="635"/>
      <c r="G39" s="635"/>
      <c r="H39" s="635"/>
      <c r="I39" s="635"/>
      <c r="J39" s="635"/>
      <c r="K39" s="635"/>
      <c r="L39" s="635"/>
      <c r="M39" s="635"/>
      <c r="N39" s="635"/>
      <c r="O39" s="635"/>
      <c r="P39" s="635"/>
      <c r="Q39" s="635"/>
      <c r="R39" s="635"/>
      <c r="S39" s="635"/>
      <c r="T39" s="635"/>
      <c r="U39" s="635"/>
      <c r="V39" s="635"/>
      <c r="W39" s="635"/>
      <c r="X39" s="635"/>
      <c r="Y39" s="635"/>
      <c r="Z39" s="635"/>
      <c r="AA39" s="635"/>
      <c r="AB39" s="635"/>
    </row>
    <row r="40" spans="1:28" ht="15.75" customHeight="1" hidden="1">
      <c r="A40" s="81" t="s">
        <v>477</v>
      </c>
      <c r="B40" s="82" t="s">
        <v>923</v>
      </c>
      <c r="C40" s="175" t="s">
        <v>1025</v>
      </c>
      <c r="D40" s="175" t="s">
        <v>1028</v>
      </c>
      <c r="E40" s="1"/>
      <c r="F40" s="1"/>
      <c r="G40" s="1"/>
      <c r="H40" s="1"/>
      <c r="I40" s="1"/>
      <c r="J40" s="1"/>
      <c r="K40" s="1"/>
      <c r="L40" s="1"/>
      <c r="M40" s="1"/>
      <c r="N40" s="1"/>
      <c r="O40" s="1"/>
      <c r="P40" s="1"/>
      <c r="Q40" s="12"/>
      <c r="R40" s="12"/>
      <c r="S40" s="12"/>
      <c r="T40" s="12"/>
      <c r="U40" s="12"/>
      <c r="V40" s="12"/>
      <c r="W40" s="12"/>
      <c r="X40" s="12"/>
      <c r="Y40" s="12"/>
      <c r="Z40" s="12"/>
      <c r="AA40" s="12"/>
      <c r="AB40" s="12"/>
    </row>
    <row r="41" spans="1:28" ht="21.75" customHeight="1" hidden="1">
      <c r="A41" s="83" t="s">
        <v>481</v>
      </c>
      <c r="B41" s="82" t="s">
        <v>924</v>
      </c>
      <c r="C41" s="175" t="s">
        <v>1025</v>
      </c>
      <c r="D41" s="175" t="s">
        <v>148</v>
      </c>
      <c r="E41" s="1"/>
      <c r="F41" s="1"/>
      <c r="G41" s="1"/>
      <c r="H41" s="1"/>
      <c r="I41" s="1"/>
      <c r="J41" s="1"/>
      <c r="K41" s="1"/>
      <c r="L41" s="1"/>
      <c r="M41" s="1"/>
      <c r="N41" s="1"/>
      <c r="O41" s="1"/>
      <c r="P41" s="1"/>
      <c r="Q41" s="12"/>
      <c r="R41" s="12"/>
      <c r="S41" s="12"/>
      <c r="T41" s="12"/>
      <c r="U41" s="12"/>
      <c r="V41" s="12"/>
      <c r="W41" s="12"/>
      <c r="X41" s="12"/>
      <c r="Y41" s="12"/>
      <c r="Z41" s="12"/>
      <c r="AA41" s="12"/>
      <c r="AB41" s="12"/>
    </row>
    <row r="42" spans="1:28" ht="36">
      <c r="A42" s="168" t="s">
        <v>107</v>
      </c>
      <c r="B42" s="74" t="s">
        <v>363</v>
      </c>
      <c r="C42" s="233" t="s">
        <v>1025</v>
      </c>
      <c r="D42" s="233" t="s">
        <v>1026</v>
      </c>
      <c r="E42" s="280"/>
      <c r="F42" s="64"/>
      <c r="G42" s="64"/>
      <c r="H42" s="64"/>
      <c r="I42" s="64"/>
      <c r="J42" s="64"/>
      <c r="K42" s="68">
        <f>7690900+24100+303900</f>
        <v>8018900</v>
      </c>
      <c r="L42" s="68"/>
      <c r="M42" s="68"/>
      <c r="N42" s="68"/>
      <c r="O42" s="68"/>
      <c r="P42" s="68"/>
      <c r="Q42" s="68"/>
      <c r="R42" s="68"/>
      <c r="S42" s="68"/>
      <c r="T42" s="68"/>
      <c r="U42" s="68"/>
      <c r="V42" s="68"/>
      <c r="W42" s="68">
        <f>7315736.23+24023.73+286573.71</f>
        <v>7626333.670000001</v>
      </c>
      <c r="X42" s="64"/>
      <c r="Y42" s="64"/>
      <c r="Z42" s="64"/>
      <c r="AA42" s="64"/>
      <c r="AB42" s="64"/>
    </row>
    <row r="43" spans="1:28" s="6" customFormat="1" ht="18">
      <c r="A43" s="169" t="s">
        <v>461</v>
      </c>
      <c r="B43" s="86"/>
      <c r="C43" s="488"/>
      <c r="D43" s="488"/>
      <c r="E43" s="281"/>
      <c r="F43" s="65"/>
      <c r="G43" s="65"/>
      <c r="H43" s="65"/>
      <c r="I43" s="65"/>
      <c r="J43" s="65"/>
      <c r="K43" s="65"/>
      <c r="L43" s="65"/>
      <c r="M43" s="65"/>
      <c r="N43" s="65"/>
      <c r="O43" s="65"/>
      <c r="P43" s="65"/>
      <c r="Q43" s="65"/>
      <c r="R43" s="65"/>
      <c r="S43" s="65"/>
      <c r="T43" s="65"/>
      <c r="U43" s="65"/>
      <c r="V43" s="65"/>
      <c r="W43" s="65"/>
      <c r="X43" s="65"/>
      <c r="Y43" s="65"/>
      <c r="Z43" s="65"/>
      <c r="AA43" s="65"/>
      <c r="AB43" s="123"/>
    </row>
    <row r="44" spans="1:28" ht="18">
      <c r="A44" s="166" t="s">
        <v>485</v>
      </c>
      <c r="B44" s="82" t="s">
        <v>364</v>
      </c>
      <c r="C44" s="175" t="s">
        <v>1025</v>
      </c>
      <c r="D44" s="175" t="s">
        <v>1027</v>
      </c>
      <c r="E44" s="271"/>
      <c r="F44" s="63"/>
      <c r="G44" s="63"/>
      <c r="H44" s="63"/>
      <c r="I44" s="63"/>
      <c r="J44" s="63"/>
      <c r="K44" s="63">
        <v>5142600</v>
      </c>
      <c r="L44" s="63"/>
      <c r="M44" s="63"/>
      <c r="N44" s="63"/>
      <c r="O44" s="63"/>
      <c r="P44" s="63"/>
      <c r="Q44" s="63"/>
      <c r="R44" s="63"/>
      <c r="S44" s="63"/>
      <c r="T44" s="63"/>
      <c r="U44" s="63"/>
      <c r="V44" s="63"/>
      <c r="W44" s="63">
        <v>4960337.99</v>
      </c>
      <c r="X44" s="63"/>
      <c r="Y44" s="63"/>
      <c r="Z44" s="63"/>
      <c r="AA44" s="63"/>
      <c r="AB44" s="124"/>
    </row>
    <row r="45" spans="1:28" ht="36">
      <c r="A45" s="166" t="s">
        <v>627</v>
      </c>
      <c r="B45" s="82" t="s">
        <v>365</v>
      </c>
      <c r="C45" s="175" t="s">
        <v>1025</v>
      </c>
      <c r="D45" s="175" t="s">
        <v>1027</v>
      </c>
      <c r="E45" s="271"/>
      <c r="F45" s="63"/>
      <c r="G45" s="63"/>
      <c r="H45" s="63"/>
      <c r="I45" s="63"/>
      <c r="J45" s="63"/>
      <c r="K45" s="63">
        <v>3992900</v>
      </c>
      <c r="L45" s="63"/>
      <c r="M45" s="63"/>
      <c r="N45" s="63"/>
      <c r="O45" s="63"/>
      <c r="P45" s="63"/>
      <c r="Q45" s="63"/>
      <c r="R45" s="63"/>
      <c r="S45" s="63"/>
      <c r="T45" s="63"/>
      <c r="U45" s="63"/>
      <c r="V45" s="63"/>
      <c r="W45" s="63">
        <v>3962044.78</v>
      </c>
      <c r="X45" s="63"/>
      <c r="Y45" s="63"/>
      <c r="Z45" s="63"/>
      <c r="AA45" s="63"/>
      <c r="AB45" s="124"/>
    </row>
    <row r="46" spans="1:28" ht="27.75" customHeight="1">
      <c r="A46" s="166" t="s">
        <v>626</v>
      </c>
      <c r="B46" s="82" t="s">
        <v>366</v>
      </c>
      <c r="C46" s="175" t="s">
        <v>1025</v>
      </c>
      <c r="D46" s="175" t="s">
        <v>1027</v>
      </c>
      <c r="E46" s="271"/>
      <c r="F46" s="63"/>
      <c r="G46" s="63"/>
      <c r="H46" s="63"/>
      <c r="I46" s="63"/>
      <c r="J46" s="63"/>
      <c r="K46" s="63">
        <f>K44-K45</f>
        <v>1149700</v>
      </c>
      <c r="L46" s="63"/>
      <c r="M46" s="63"/>
      <c r="N46" s="63"/>
      <c r="O46" s="63"/>
      <c r="P46" s="63"/>
      <c r="Q46" s="63"/>
      <c r="R46" s="63"/>
      <c r="S46" s="63"/>
      <c r="T46" s="63"/>
      <c r="U46" s="63"/>
      <c r="V46" s="63"/>
      <c r="W46" s="63">
        <f>W44-W45</f>
        <v>998293.2100000004</v>
      </c>
      <c r="X46" s="63"/>
      <c r="Y46" s="63"/>
      <c r="Z46" s="63"/>
      <c r="AA46" s="63"/>
      <c r="AB46" s="124"/>
    </row>
    <row r="47" spans="1:28" ht="18">
      <c r="A47" s="166" t="s">
        <v>477</v>
      </c>
      <c r="B47" s="82" t="s">
        <v>486</v>
      </c>
      <c r="C47" s="175" t="s">
        <v>1025</v>
      </c>
      <c r="D47" s="175" t="s">
        <v>1028</v>
      </c>
      <c r="E47" s="271"/>
      <c r="F47" s="63"/>
      <c r="G47" s="63"/>
      <c r="H47" s="63"/>
      <c r="I47" s="63"/>
      <c r="J47" s="63"/>
      <c r="K47" s="63">
        <v>898200</v>
      </c>
      <c r="L47" s="63"/>
      <c r="M47" s="63"/>
      <c r="N47" s="63"/>
      <c r="O47" s="63"/>
      <c r="P47" s="63"/>
      <c r="Q47" s="63"/>
      <c r="R47" s="63"/>
      <c r="S47" s="63"/>
      <c r="T47" s="63"/>
      <c r="U47" s="63"/>
      <c r="V47" s="63"/>
      <c r="W47" s="63">
        <v>898104.79</v>
      </c>
      <c r="X47" s="63"/>
      <c r="Y47" s="63"/>
      <c r="Z47" s="63"/>
      <c r="AA47" s="63"/>
      <c r="AB47" s="124"/>
    </row>
    <row r="48" spans="1:28" ht="36">
      <c r="A48" s="166" t="s">
        <v>627</v>
      </c>
      <c r="B48" s="82" t="s">
        <v>487</v>
      </c>
      <c r="C48" s="175" t="s">
        <v>1025</v>
      </c>
      <c r="D48" s="175" t="s">
        <v>1028</v>
      </c>
      <c r="E48" s="271"/>
      <c r="F48" s="63"/>
      <c r="G48" s="63"/>
      <c r="H48" s="63"/>
      <c r="I48" s="63"/>
      <c r="J48" s="63"/>
      <c r="K48" s="63">
        <f>838250+900</f>
        <v>839150</v>
      </c>
      <c r="L48" s="63"/>
      <c r="M48" s="63"/>
      <c r="N48" s="63"/>
      <c r="O48" s="63"/>
      <c r="P48" s="63"/>
      <c r="Q48" s="63"/>
      <c r="R48" s="63"/>
      <c r="S48" s="63"/>
      <c r="T48" s="63"/>
      <c r="U48" s="63"/>
      <c r="V48" s="63"/>
      <c r="W48" s="63">
        <f>838179.61+900</f>
        <v>839079.61</v>
      </c>
      <c r="X48" s="63"/>
      <c r="Y48" s="63"/>
      <c r="Z48" s="63"/>
      <c r="AA48" s="63"/>
      <c r="AB48" s="124"/>
    </row>
    <row r="49" spans="1:28" ht="28.5" customHeight="1">
      <c r="A49" s="166" t="s">
        <v>626</v>
      </c>
      <c r="B49" s="82" t="s">
        <v>488</v>
      </c>
      <c r="C49" s="175" t="s">
        <v>1025</v>
      </c>
      <c r="D49" s="176">
        <v>212</v>
      </c>
      <c r="E49" s="271"/>
      <c r="F49" s="63"/>
      <c r="G49" s="63"/>
      <c r="H49" s="63"/>
      <c r="I49" s="63"/>
      <c r="J49" s="63"/>
      <c r="K49" s="63">
        <f>K47-K48</f>
        <v>59050</v>
      </c>
      <c r="L49" s="63"/>
      <c r="M49" s="63"/>
      <c r="N49" s="63"/>
      <c r="O49" s="63"/>
      <c r="P49" s="63"/>
      <c r="Q49" s="63"/>
      <c r="R49" s="63"/>
      <c r="S49" s="63"/>
      <c r="T49" s="63"/>
      <c r="U49" s="63"/>
      <c r="V49" s="63"/>
      <c r="W49" s="63">
        <f>W47-W48</f>
        <v>59025.18000000005</v>
      </c>
      <c r="X49" s="63"/>
      <c r="Y49" s="63"/>
      <c r="Z49" s="63"/>
      <c r="AA49" s="63"/>
      <c r="AB49" s="124"/>
    </row>
    <row r="50" spans="1:28" ht="24">
      <c r="A50" s="167" t="s">
        <v>489</v>
      </c>
      <c r="B50" s="24" t="s">
        <v>490</v>
      </c>
      <c r="C50" s="235" t="s">
        <v>1025</v>
      </c>
      <c r="D50" s="191">
        <v>213</v>
      </c>
      <c r="E50" s="280"/>
      <c r="F50" s="64"/>
      <c r="G50" s="64"/>
      <c r="H50" s="64"/>
      <c r="I50" s="64"/>
      <c r="J50" s="64"/>
      <c r="K50" s="64">
        <v>1651000</v>
      </c>
      <c r="L50" s="64"/>
      <c r="M50" s="64"/>
      <c r="N50" s="64"/>
      <c r="O50" s="64"/>
      <c r="P50" s="64"/>
      <c r="Q50" s="64"/>
      <c r="R50" s="64"/>
      <c r="S50" s="64"/>
      <c r="T50" s="64"/>
      <c r="U50" s="64"/>
      <c r="V50" s="64"/>
      <c r="W50" s="64">
        <v>1458193.45</v>
      </c>
      <c r="X50" s="64"/>
      <c r="Y50" s="64"/>
      <c r="Z50" s="64"/>
      <c r="AA50" s="64"/>
      <c r="AB50" s="64"/>
    </row>
    <row r="51" spans="1:28" ht="36">
      <c r="A51" s="166" t="s">
        <v>627</v>
      </c>
      <c r="B51" s="80" t="s">
        <v>491</v>
      </c>
      <c r="C51" s="235" t="s">
        <v>1025</v>
      </c>
      <c r="D51" s="236">
        <v>213</v>
      </c>
      <c r="E51" s="281"/>
      <c r="F51" s="65"/>
      <c r="G51" s="65"/>
      <c r="H51" s="65"/>
      <c r="I51" s="65"/>
      <c r="J51" s="65"/>
      <c r="K51" s="65">
        <v>1283800</v>
      </c>
      <c r="L51" s="65"/>
      <c r="M51" s="65"/>
      <c r="N51" s="65"/>
      <c r="O51" s="65"/>
      <c r="P51" s="65"/>
      <c r="Q51" s="65"/>
      <c r="R51" s="65"/>
      <c r="S51" s="65"/>
      <c r="T51" s="65"/>
      <c r="U51" s="65"/>
      <c r="V51" s="65"/>
      <c r="W51" s="65">
        <v>1178544.82</v>
      </c>
      <c r="X51" s="65"/>
      <c r="Y51" s="65"/>
      <c r="Z51" s="65"/>
      <c r="AA51" s="65"/>
      <c r="AB51" s="123"/>
    </row>
    <row r="52" spans="1:28" s="6" customFormat="1" ht="28.5" customHeight="1">
      <c r="A52" s="166" t="s">
        <v>626</v>
      </c>
      <c r="B52" s="87" t="s">
        <v>492</v>
      </c>
      <c r="C52" s="235" t="s">
        <v>1025</v>
      </c>
      <c r="D52" s="191">
        <v>213</v>
      </c>
      <c r="E52" s="280"/>
      <c r="F52" s="64"/>
      <c r="G52" s="64"/>
      <c r="H52" s="64"/>
      <c r="I52" s="64"/>
      <c r="J52" s="64"/>
      <c r="K52" s="64">
        <f>K50-K51</f>
        <v>367200</v>
      </c>
      <c r="L52" s="64"/>
      <c r="M52" s="64"/>
      <c r="N52" s="64"/>
      <c r="O52" s="64"/>
      <c r="P52" s="64"/>
      <c r="Q52" s="64"/>
      <c r="R52" s="64"/>
      <c r="S52" s="64"/>
      <c r="T52" s="64"/>
      <c r="U52" s="64"/>
      <c r="V52" s="64"/>
      <c r="W52" s="64">
        <f>W50-W51</f>
        <v>279648.6299999999</v>
      </c>
      <c r="X52" s="64"/>
      <c r="Y52" s="64"/>
      <c r="Z52" s="64"/>
      <c r="AA52" s="64"/>
      <c r="AB52" s="125"/>
    </row>
    <row r="53" spans="1:28" ht="67.5" hidden="1">
      <c r="A53" s="81" t="s">
        <v>493</v>
      </c>
      <c r="B53" s="82" t="s">
        <v>494</v>
      </c>
      <c r="C53" s="175" t="s">
        <v>1025</v>
      </c>
      <c r="D53" s="176">
        <v>0</v>
      </c>
      <c r="E53" s="271"/>
      <c r="F53" s="63"/>
      <c r="G53" s="63"/>
      <c r="H53" s="63"/>
      <c r="I53" s="63"/>
      <c r="J53" s="63"/>
      <c r="K53" s="63"/>
      <c r="L53" s="63"/>
      <c r="M53" s="63"/>
      <c r="N53" s="63"/>
      <c r="O53" s="63"/>
      <c r="P53" s="63"/>
      <c r="Q53" s="63"/>
      <c r="R53" s="63"/>
      <c r="S53" s="63"/>
      <c r="T53" s="63"/>
      <c r="U53" s="63"/>
      <c r="V53" s="63"/>
      <c r="W53" s="63"/>
      <c r="X53" s="63"/>
      <c r="Y53" s="63"/>
      <c r="Z53" s="63"/>
      <c r="AA53" s="63"/>
      <c r="AB53" s="124"/>
    </row>
    <row r="54" spans="1:28" s="6" customFormat="1" ht="18" hidden="1">
      <c r="A54" s="79" t="s">
        <v>461</v>
      </c>
      <c r="B54" s="88"/>
      <c r="C54" s="173"/>
      <c r="D54" s="237"/>
      <c r="E54" s="281"/>
      <c r="F54" s="65"/>
      <c r="G54" s="65"/>
      <c r="H54" s="65"/>
      <c r="I54" s="65"/>
      <c r="J54" s="65"/>
      <c r="K54" s="65"/>
      <c r="L54" s="65"/>
      <c r="M54" s="65"/>
      <c r="N54" s="65"/>
      <c r="O54" s="65"/>
      <c r="P54" s="65"/>
      <c r="Q54" s="65"/>
      <c r="R54" s="65"/>
      <c r="S54" s="65"/>
      <c r="T54" s="65"/>
      <c r="U54" s="65"/>
      <c r="V54" s="65"/>
      <c r="W54" s="65"/>
      <c r="X54" s="65"/>
      <c r="Y54" s="65"/>
      <c r="Z54" s="65"/>
      <c r="AA54" s="65"/>
      <c r="AB54" s="123"/>
    </row>
    <row r="55" spans="1:28" ht="18" hidden="1">
      <c r="A55" s="81" t="s">
        <v>495</v>
      </c>
      <c r="B55" s="10" t="s">
        <v>496</v>
      </c>
      <c r="C55" s="175" t="s">
        <v>1025</v>
      </c>
      <c r="D55" s="176">
        <v>211</v>
      </c>
      <c r="E55" s="271"/>
      <c r="F55" s="63"/>
      <c r="G55" s="63"/>
      <c r="H55" s="63"/>
      <c r="I55" s="63"/>
      <c r="J55" s="63"/>
      <c r="K55" s="63"/>
      <c r="L55" s="63"/>
      <c r="M55" s="63"/>
      <c r="N55" s="63"/>
      <c r="O55" s="63"/>
      <c r="P55" s="63"/>
      <c r="Q55" s="63"/>
      <c r="R55" s="63"/>
      <c r="S55" s="63"/>
      <c r="T55" s="63"/>
      <c r="U55" s="63"/>
      <c r="V55" s="63"/>
      <c r="W55" s="63"/>
      <c r="X55" s="63"/>
      <c r="Y55" s="63"/>
      <c r="Z55" s="63"/>
      <c r="AA55" s="63"/>
      <c r="AB55" s="124"/>
    </row>
    <row r="56" spans="1:28" ht="33.75" hidden="1">
      <c r="A56" s="166" t="s">
        <v>627</v>
      </c>
      <c r="B56" s="10" t="s">
        <v>497</v>
      </c>
      <c r="C56" s="175" t="s">
        <v>1025</v>
      </c>
      <c r="D56" s="176">
        <v>211</v>
      </c>
      <c r="E56" s="271"/>
      <c r="F56" s="63"/>
      <c r="G56" s="63"/>
      <c r="H56" s="63"/>
      <c r="I56" s="63"/>
      <c r="J56" s="63"/>
      <c r="K56" s="63"/>
      <c r="L56" s="63"/>
      <c r="M56" s="63"/>
      <c r="N56" s="63"/>
      <c r="O56" s="63"/>
      <c r="P56" s="63"/>
      <c r="Q56" s="63"/>
      <c r="R56" s="63"/>
      <c r="S56" s="63"/>
      <c r="T56" s="63"/>
      <c r="U56" s="63"/>
      <c r="V56" s="63"/>
      <c r="W56" s="63"/>
      <c r="X56" s="63"/>
      <c r="Y56" s="63"/>
      <c r="Z56" s="63"/>
      <c r="AA56" s="63"/>
      <c r="AB56" s="124"/>
    </row>
    <row r="57" spans="1:28" ht="27.75" customHeight="1" hidden="1">
      <c r="A57" s="166" t="s">
        <v>626</v>
      </c>
      <c r="B57" s="10" t="s">
        <v>498</v>
      </c>
      <c r="C57" s="175" t="s">
        <v>1025</v>
      </c>
      <c r="D57" s="176">
        <v>211</v>
      </c>
      <c r="E57" s="271"/>
      <c r="F57" s="63"/>
      <c r="G57" s="63"/>
      <c r="H57" s="63"/>
      <c r="I57" s="63"/>
      <c r="J57" s="63"/>
      <c r="K57" s="63"/>
      <c r="L57" s="63"/>
      <c r="M57" s="63"/>
      <c r="N57" s="63"/>
      <c r="O57" s="63"/>
      <c r="P57" s="63"/>
      <c r="Q57" s="63"/>
      <c r="R57" s="63"/>
      <c r="S57" s="63"/>
      <c r="T57" s="63"/>
      <c r="U57" s="63"/>
      <c r="V57" s="63"/>
      <c r="W57" s="63"/>
      <c r="X57" s="63"/>
      <c r="Y57" s="63"/>
      <c r="Z57" s="63"/>
      <c r="AA57" s="63"/>
      <c r="AB57" s="124"/>
    </row>
    <row r="58" spans="1:28" ht="18" hidden="1">
      <c r="A58" s="166" t="s">
        <v>477</v>
      </c>
      <c r="B58" s="10" t="s">
        <v>499</v>
      </c>
      <c r="C58" s="175" t="s">
        <v>1025</v>
      </c>
      <c r="D58" s="176">
        <v>212</v>
      </c>
      <c r="E58" s="271"/>
      <c r="F58" s="63"/>
      <c r="G58" s="63"/>
      <c r="H58" s="63"/>
      <c r="I58" s="63"/>
      <c r="J58" s="63"/>
      <c r="K58" s="63"/>
      <c r="L58" s="63"/>
      <c r="M58" s="63"/>
      <c r="N58" s="63"/>
      <c r="O58" s="63"/>
      <c r="P58" s="63"/>
      <c r="Q58" s="63"/>
      <c r="R58" s="63"/>
      <c r="S58" s="63"/>
      <c r="T58" s="63"/>
      <c r="U58" s="63"/>
      <c r="V58" s="63"/>
      <c r="W58" s="63"/>
      <c r="X58" s="63"/>
      <c r="Y58" s="63"/>
      <c r="Z58" s="63"/>
      <c r="AA58" s="63"/>
      <c r="AB58" s="124"/>
    </row>
    <row r="59" spans="1:28" ht="33.75" hidden="1">
      <c r="A59" s="166" t="s">
        <v>627</v>
      </c>
      <c r="B59" s="10" t="s">
        <v>500</v>
      </c>
      <c r="C59" s="175" t="s">
        <v>1025</v>
      </c>
      <c r="D59" s="176">
        <v>212</v>
      </c>
      <c r="E59" s="271"/>
      <c r="F59" s="63"/>
      <c r="G59" s="63"/>
      <c r="H59" s="63"/>
      <c r="I59" s="63"/>
      <c r="J59" s="63"/>
      <c r="K59" s="63"/>
      <c r="L59" s="63"/>
      <c r="M59" s="63"/>
      <c r="N59" s="63"/>
      <c r="O59" s="63"/>
      <c r="P59" s="63"/>
      <c r="Q59" s="63"/>
      <c r="R59" s="63"/>
      <c r="S59" s="63"/>
      <c r="T59" s="63"/>
      <c r="U59" s="63"/>
      <c r="V59" s="63"/>
      <c r="W59" s="63"/>
      <c r="X59" s="63"/>
      <c r="Y59" s="63"/>
      <c r="Z59" s="63"/>
      <c r="AA59" s="63"/>
      <c r="AB59" s="124"/>
    </row>
    <row r="60" spans="1:28" ht="33.75" hidden="1">
      <c r="A60" s="166" t="s">
        <v>626</v>
      </c>
      <c r="B60" s="10" t="s">
        <v>501</v>
      </c>
      <c r="C60" s="175" t="s">
        <v>1025</v>
      </c>
      <c r="D60" s="176">
        <v>212</v>
      </c>
      <c r="E60" s="271"/>
      <c r="F60" s="63"/>
      <c r="G60" s="63"/>
      <c r="H60" s="63"/>
      <c r="I60" s="63"/>
      <c r="J60" s="63"/>
      <c r="K60" s="63"/>
      <c r="L60" s="63"/>
      <c r="M60" s="63"/>
      <c r="N60" s="63"/>
      <c r="O60" s="63"/>
      <c r="P60" s="63"/>
      <c r="Q60" s="63"/>
      <c r="R60" s="63"/>
      <c r="S60" s="63"/>
      <c r="T60" s="63"/>
      <c r="U60" s="63"/>
      <c r="V60" s="63"/>
      <c r="W60" s="63"/>
      <c r="X60" s="63"/>
      <c r="Y60" s="63"/>
      <c r="Z60" s="63"/>
      <c r="AA60" s="63"/>
      <c r="AB60" s="124"/>
    </row>
    <row r="61" spans="1:28" ht="22.5" hidden="1">
      <c r="A61" s="167" t="s">
        <v>489</v>
      </c>
      <c r="B61" s="87" t="s">
        <v>502</v>
      </c>
      <c r="C61" s="170" t="s">
        <v>1025</v>
      </c>
      <c r="D61" s="171">
        <v>213</v>
      </c>
      <c r="E61" s="280"/>
      <c r="F61" s="64"/>
      <c r="G61" s="64"/>
      <c r="H61" s="64"/>
      <c r="I61" s="64"/>
      <c r="J61" s="64"/>
      <c r="K61" s="64"/>
      <c r="L61" s="64"/>
      <c r="M61" s="64"/>
      <c r="N61" s="64"/>
      <c r="O61" s="64"/>
      <c r="P61" s="64"/>
      <c r="Q61" s="64"/>
      <c r="R61" s="64"/>
      <c r="S61" s="64"/>
      <c r="T61" s="64"/>
      <c r="U61" s="64"/>
      <c r="V61" s="64"/>
      <c r="W61" s="64"/>
      <c r="X61" s="64"/>
      <c r="Y61" s="64"/>
      <c r="Z61" s="64"/>
      <c r="AA61" s="64"/>
      <c r="AB61" s="64"/>
    </row>
    <row r="62" spans="1:28" ht="33.75" hidden="1">
      <c r="A62" s="166" t="s">
        <v>627</v>
      </c>
      <c r="B62" s="82" t="s">
        <v>503</v>
      </c>
      <c r="C62" s="170" t="s">
        <v>1025</v>
      </c>
      <c r="D62" s="176">
        <v>213</v>
      </c>
      <c r="E62" s="271"/>
      <c r="F62" s="63"/>
      <c r="G62" s="63"/>
      <c r="H62" s="63"/>
      <c r="I62" s="63"/>
      <c r="J62" s="63"/>
      <c r="K62" s="63"/>
      <c r="L62" s="63"/>
      <c r="M62" s="63"/>
      <c r="N62" s="63"/>
      <c r="O62" s="63"/>
      <c r="P62" s="63"/>
      <c r="Q62" s="63"/>
      <c r="R62" s="63"/>
      <c r="S62" s="63"/>
      <c r="T62" s="63"/>
      <c r="U62" s="63"/>
      <c r="V62" s="63"/>
      <c r="W62" s="63"/>
      <c r="X62" s="63"/>
      <c r="Y62" s="63"/>
      <c r="Z62" s="63"/>
      <c r="AA62" s="63"/>
      <c r="AB62" s="63"/>
    </row>
    <row r="63" spans="1:28" ht="28.5" customHeight="1" hidden="1">
      <c r="A63" s="166" t="s">
        <v>626</v>
      </c>
      <c r="B63" s="82" t="s">
        <v>504</v>
      </c>
      <c r="C63" s="170" t="s">
        <v>1025</v>
      </c>
      <c r="D63" s="176">
        <v>213</v>
      </c>
      <c r="E63" s="271"/>
      <c r="F63" s="63"/>
      <c r="G63" s="63"/>
      <c r="H63" s="63"/>
      <c r="I63" s="63"/>
      <c r="J63" s="63"/>
      <c r="K63" s="63"/>
      <c r="L63" s="63"/>
      <c r="M63" s="63"/>
      <c r="N63" s="63"/>
      <c r="O63" s="63"/>
      <c r="P63" s="63"/>
      <c r="Q63" s="63"/>
      <c r="R63" s="63"/>
      <c r="S63" s="63"/>
      <c r="T63" s="63"/>
      <c r="U63" s="63"/>
      <c r="V63" s="63"/>
      <c r="W63" s="63"/>
      <c r="X63" s="63"/>
      <c r="Y63" s="63"/>
      <c r="Z63" s="63"/>
      <c r="AA63" s="63"/>
      <c r="AB63" s="63"/>
    </row>
    <row r="64" spans="1:28" ht="45" customHeight="1" hidden="1">
      <c r="A64" s="81" t="s">
        <v>734</v>
      </c>
      <c r="B64" s="82" t="s">
        <v>735</v>
      </c>
      <c r="C64" s="175" t="s">
        <v>1025</v>
      </c>
      <c r="D64" s="175" t="s">
        <v>1026</v>
      </c>
      <c r="E64" s="271"/>
      <c r="F64" s="63"/>
      <c r="G64" s="63"/>
      <c r="H64" s="63"/>
      <c r="I64" s="63"/>
      <c r="J64" s="63"/>
      <c r="K64" s="63"/>
      <c r="L64" s="63"/>
      <c r="M64" s="63"/>
      <c r="N64" s="63"/>
      <c r="O64" s="63"/>
      <c r="P64" s="63"/>
      <c r="Q64" s="63"/>
      <c r="R64" s="63"/>
      <c r="S64" s="63"/>
      <c r="T64" s="63"/>
      <c r="U64" s="63"/>
      <c r="V64" s="63"/>
      <c r="W64" s="63"/>
      <c r="X64" s="63"/>
      <c r="Y64" s="63"/>
      <c r="Z64" s="63"/>
      <c r="AA64" s="63"/>
      <c r="AB64" s="63"/>
    </row>
    <row r="65" spans="1:28" ht="14.25" customHeight="1" hidden="1">
      <c r="A65" s="79" t="s">
        <v>461</v>
      </c>
      <c r="B65" s="630" t="s">
        <v>736</v>
      </c>
      <c r="C65" s="632" t="s">
        <v>1025</v>
      </c>
      <c r="D65" s="488"/>
      <c r="E65" s="636"/>
      <c r="F65" s="638"/>
      <c r="G65" s="638"/>
      <c r="H65" s="638"/>
      <c r="I65" s="638"/>
      <c r="J65" s="638"/>
      <c r="K65" s="638"/>
      <c r="L65" s="638"/>
      <c r="M65" s="638"/>
      <c r="N65" s="638"/>
      <c r="O65" s="638"/>
      <c r="P65" s="638"/>
      <c r="Q65" s="638"/>
      <c r="R65" s="638"/>
      <c r="S65" s="638"/>
      <c r="T65" s="638"/>
      <c r="U65" s="638"/>
      <c r="V65" s="638"/>
      <c r="W65" s="638"/>
      <c r="X65" s="638"/>
      <c r="Y65" s="638"/>
      <c r="Z65" s="638"/>
      <c r="AA65" s="638"/>
      <c r="AB65" s="638"/>
    </row>
    <row r="66" spans="1:28" ht="13.5" customHeight="1" hidden="1">
      <c r="A66" s="81" t="s">
        <v>473</v>
      </c>
      <c r="B66" s="631"/>
      <c r="C66" s="633"/>
      <c r="D66" s="489" t="s">
        <v>1027</v>
      </c>
      <c r="E66" s="637"/>
      <c r="F66" s="639"/>
      <c r="G66" s="639"/>
      <c r="H66" s="639"/>
      <c r="I66" s="639"/>
      <c r="J66" s="639"/>
      <c r="K66" s="639"/>
      <c r="L66" s="639"/>
      <c r="M66" s="639"/>
      <c r="N66" s="639"/>
      <c r="O66" s="639"/>
      <c r="P66" s="639"/>
      <c r="Q66" s="639"/>
      <c r="R66" s="639"/>
      <c r="S66" s="639"/>
      <c r="T66" s="639"/>
      <c r="U66" s="639"/>
      <c r="V66" s="639"/>
      <c r="W66" s="639"/>
      <c r="X66" s="639"/>
      <c r="Y66" s="639"/>
      <c r="Z66" s="639"/>
      <c r="AA66" s="639"/>
      <c r="AB66" s="639"/>
    </row>
    <row r="67" spans="1:28" ht="15" customHeight="1" hidden="1">
      <c r="A67" s="81" t="s">
        <v>477</v>
      </c>
      <c r="B67" s="82" t="s">
        <v>737</v>
      </c>
      <c r="C67" s="175" t="s">
        <v>1025</v>
      </c>
      <c r="D67" s="175" t="s">
        <v>1028</v>
      </c>
      <c r="E67" s="271"/>
      <c r="F67" s="63"/>
      <c r="G67" s="63"/>
      <c r="H67" s="63"/>
      <c r="I67" s="63"/>
      <c r="J67" s="63"/>
      <c r="K67" s="63"/>
      <c r="L67" s="63"/>
      <c r="M67" s="63"/>
      <c r="N67" s="63"/>
      <c r="O67" s="63"/>
      <c r="P67" s="63"/>
      <c r="Q67" s="63"/>
      <c r="R67" s="63"/>
      <c r="S67" s="63"/>
      <c r="T67" s="63"/>
      <c r="U67" s="63"/>
      <c r="V67" s="63"/>
      <c r="W67" s="63"/>
      <c r="X67" s="63"/>
      <c r="Y67" s="63"/>
      <c r="Z67" s="63"/>
      <c r="AA67" s="63"/>
      <c r="AB67" s="63"/>
    </row>
    <row r="68" spans="1:28" ht="25.5" customHeight="1" hidden="1">
      <c r="A68" s="83" t="s">
        <v>481</v>
      </c>
      <c r="B68" s="82" t="s">
        <v>738</v>
      </c>
      <c r="C68" s="170" t="s">
        <v>1025</v>
      </c>
      <c r="D68" s="175" t="s">
        <v>148</v>
      </c>
      <c r="E68" s="271"/>
      <c r="F68" s="63"/>
      <c r="G68" s="63"/>
      <c r="H68" s="63"/>
      <c r="I68" s="63"/>
      <c r="J68" s="63"/>
      <c r="K68" s="63"/>
      <c r="L68" s="63"/>
      <c r="M68" s="63"/>
      <c r="N68" s="63"/>
      <c r="O68" s="63"/>
      <c r="P68" s="63"/>
      <c r="Q68" s="63"/>
      <c r="R68" s="63"/>
      <c r="S68" s="63"/>
      <c r="T68" s="63"/>
      <c r="U68" s="63"/>
      <c r="V68" s="63"/>
      <c r="W68" s="63"/>
      <c r="X68" s="63"/>
      <c r="Y68" s="63"/>
      <c r="Z68" s="63"/>
      <c r="AA68" s="63"/>
      <c r="AB68" s="63"/>
    </row>
    <row r="69" spans="1:28" ht="72.75" customHeight="1" hidden="1">
      <c r="A69" s="166" t="s">
        <v>925</v>
      </c>
      <c r="B69" s="170" t="s">
        <v>926</v>
      </c>
      <c r="C69" s="170" t="s">
        <v>1025</v>
      </c>
      <c r="D69" s="170" t="s">
        <v>1026</v>
      </c>
      <c r="E69" s="282"/>
      <c r="F69" s="272"/>
      <c r="G69" s="272"/>
      <c r="H69" s="272"/>
      <c r="I69" s="272"/>
      <c r="J69" s="272"/>
      <c r="K69" s="272"/>
      <c r="L69" s="272"/>
      <c r="M69" s="272"/>
      <c r="N69" s="272"/>
      <c r="O69" s="272"/>
      <c r="P69" s="272"/>
      <c r="Q69" s="272"/>
      <c r="R69" s="272"/>
      <c r="S69" s="272"/>
      <c r="T69" s="272"/>
      <c r="U69" s="272"/>
      <c r="V69" s="272"/>
      <c r="W69" s="272"/>
      <c r="X69" s="272"/>
      <c r="Y69" s="272"/>
      <c r="Z69" s="272"/>
      <c r="AA69" s="272"/>
      <c r="AB69" s="272"/>
    </row>
    <row r="70" spans="1:28" ht="13.5" customHeight="1" hidden="1">
      <c r="A70" s="169" t="s">
        <v>461</v>
      </c>
      <c r="B70" s="173"/>
      <c r="C70" s="640" t="s">
        <v>1025</v>
      </c>
      <c r="D70" s="238"/>
      <c r="E70" s="283"/>
      <c r="F70" s="275"/>
      <c r="G70" s="491"/>
      <c r="H70" s="275"/>
      <c r="I70" s="491"/>
      <c r="J70" s="275"/>
      <c r="K70" s="491"/>
      <c r="L70" s="275"/>
      <c r="M70" s="491"/>
      <c r="N70" s="275"/>
      <c r="O70" s="491"/>
      <c r="P70" s="275"/>
      <c r="Q70" s="491"/>
      <c r="R70" s="491"/>
      <c r="S70" s="275"/>
      <c r="T70" s="491"/>
      <c r="U70" s="275"/>
      <c r="V70" s="491"/>
      <c r="W70" s="491"/>
      <c r="X70" s="491"/>
      <c r="Y70" s="491"/>
      <c r="Z70" s="275"/>
      <c r="AA70" s="491"/>
      <c r="AB70" s="275"/>
    </row>
    <row r="71" spans="1:28" ht="14.25" customHeight="1" hidden="1">
      <c r="A71" s="166" t="s">
        <v>495</v>
      </c>
      <c r="B71" s="175" t="s">
        <v>927</v>
      </c>
      <c r="C71" s="633"/>
      <c r="D71" s="489" t="s">
        <v>1027</v>
      </c>
      <c r="E71" s="286"/>
      <c r="F71" s="492"/>
      <c r="G71" s="492"/>
      <c r="H71" s="492"/>
      <c r="I71" s="492"/>
      <c r="J71" s="492"/>
      <c r="K71" s="492"/>
      <c r="L71" s="492"/>
      <c r="M71" s="492"/>
      <c r="N71" s="492"/>
      <c r="O71" s="492"/>
      <c r="P71" s="492"/>
      <c r="Q71" s="492"/>
      <c r="R71" s="492"/>
      <c r="S71" s="492"/>
      <c r="T71" s="492"/>
      <c r="U71" s="492"/>
      <c r="V71" s="492"/>
      <c r="W71" s="492"/>
      <c r="X71" s="492"/>
      <c r="Y71" s="492"/>
      <c r="Z71" s="492"/>
      <c r="AA71" s="492"/>
      <c r="AB71" s="492"/>
    </row>
    <row r="72" spans="1:28" ht="14.25" customHeight="1" hidden="1">
      <c r="A72" s="166" t="s">
        <v>477</v>
      </c>
      <c r="B72" s="175" t="s">
        <v>928</v>
      </c>
      <c r="C72" s="175" t="s">
        <v>1025</v>
      </c>
      <c r="D72" s="175" t="s">
        <v>1028</v>
      </c>
      <c r="E72" s="286"/>
      <c r="F72" s="492"/>
      <c r="G72" s="492"/>
      <c r="H72" s="492"/>
      <c r="I72" s="492"/>
      <c r="J72" s="492"/>
      <c r="K72" s="492"/>
      <c r="L72" s="492"/>
      <c r="M72" s="492"/>
      <c r="N72" s="492"/>
      <c r="O72" s="492"/>
      <c r="P72" s="492"/>
      <c r="Q72" s="492"/>
      <c r="R72" s="492"/>
      <c r="S72" s="492"/>
      <c r="T72" s="492"/>
      <c r="U72" s="492"/>
      <c r="V72" s="492"/>
      <c r="W72" s="492"/>
      <c r="X72" s="492"/>
      <c r="Y72" s="492"/>
      <c r="Z72" s="492"/>
      <c r="AA72" s="492"/>
      <c r="AB72" s="492"/>
    </row>
    <row r="73" spans="1:28" ht="20.25" customHeight="1" hidden="1">
      <c r="A73" s="167" t="s">
        <v>489</v>
      </c>
      <c r="B73" s="175" t="s">
        <v>929</v>
      </c>
      <c r="C73" s="170" t="s">
        <v>1025</v>
      </c>
      <c r="D73" s="175" t="s">
        <v>148</v>
      </c>
      <c r="E73" s="286"/>
      <c r="F73" s="492"/>
      <c r="G73" s="492"/>
      <c r="H73" s="492"/>
      <c r="I73" s="492"/>
      <c r="J73" s="492"/>
      <c r="K73" s="492"/>
      <c r="L73" s="492"/>
      <c r="M73" s="492"/>
      <c r="N73" s="492"/>
      <c r="O73" s="492"/>
      <c r="P73" s="492"/>
      <c r="Q73" s="492"/>
      <c r="R73" s="492"/>
      <c r="S73" s="492"/>
      <c r="T73" s="492"/>
      <c r="U73" s="492"/>
      <c r="V73" s="492"/>
      <c r="W73" s="492"/>
      <c r="X73" s="492"/>
      <c r="Y73" s="492"/>
      <c r="Z73" s="492"/>
      <c r="AA73" s="492"/>
      <c r="AB73" s="492"/>
    </row>
    <row r="74" spans="1:28" ht="135" hidden="1">
      <c r="A74" s="89" t="s">
        <v>739</v>
      </c>
      <c r="B74" s="90" t="s">
        <v>92</v>
      </c>
      <c r="C74" s="239" t="s">
        <v>1025</v>
      </c>
      <c r="D74" s="239" t="s">
        <v>1026</v>
      </c>
      <c r="E74" s="271"/>
      <c r="F74" s="63"/>
      <c r="G74" s="63"/>
      <c r="H74" s="63"/>
      <c r="I74" s="63"/>
      <c r="J74" s="63"/>
      <c r="K74" s="63"/>
      <c r="L74" s="63"/>
      <c r="M74" s="63"/>
      <c r="N74" s="63"/>
      <c r="O74" s="63"/>
      <c r="P74" s="63"/>
      <c r="Q74" s="63"/>
      <c r="R74" s="63"/>
      <c r="S74" s="63"/>
      <c r="T74" s="63"/>
      <c r="U74" s="63"/>
      <c r="V74" s="63"/>
      <c r="W74" s="63"/>
      <c r="X74" s="63"/>
      <c r="Y74" s="63"/>
      <c r="Z74" s="63"/>
      <c r="AA74" s="63"/>
      <c r="AB74" s="63"/>
    </row>
    <row r="75" spans="1:28" s="6" customFormat="1" ht="18" hidden="1">
      <c r="A75" s="83" t="s">
        <v>240</v>
      </c>
      <c r="B75" s="86"/>
      <c r="C75" s="488"/>
      <c r="D75" s="488"/>
      <c r="E75" s="281"/>
      <c r="F75" s="65"/>
      <c r="G75" s="65"/>
      <c r="H75" s="65"/>
      <c r="I75" s="65"/>
      <c r="J75" s="65"/>
      <c r="K75" s="65"/>
      <c r="L75" s="65"/>
      <c r="M75" s="65"/>
      <c r="N75" s="65"/>
      <c r="O75" s="65"/>
      <c r="P75" s="65"/>
      <c r="Q75" s="65"/>
      <c r="R75" s="65"/>
      <c r="S75" s="65"/>
      <c r="T75" s="65"/>
      <c r="U75" s="65"/>
      <c r="V75" s="65"/>
      <c r="W75" s="65"/>
      <c r="X75" s="65"/>
      <c r="Y75" s="65"/>
      <c r="Z75" s="65"/>
      <c r="AA75" s="65"/>
      <c r="AB75" s="65"/>
    </row>
    <row r="76" spans="1:28" ht="18" hidden="1">
      <c r="A76" s="167" t="s">
        <v>628</v>
      </c>
      <c r="B76" s="82" t="s">
        <v>93</v>
      </c>
      <c r="C76" s="175" t="s">
        <v>1025</v>
      </c>
      <c r="D76" s="175" t="s">
        <v>1027</v>
      </c>
      <c r="E76" s="271"/>
      <c r="F76" s="63"/>
      <c r="G76" s="63"/>
      <c r="H76" s="63"/>
      <c r="I76" s="63"/>
      <c r="J76" s="63"/>
      <c r="K76" s="63"/>
      <c r="L76" s="63"/>
      <c r="M76" s="63"/>
      <c r="N76" s="63"/>
      <c r="O76" s="63"/>
      <c r="P76" s="63"/>
      <c r="Q76" s="63"/>
      <c r="R76" s="63"/>
      <c r="S76" s="63"/>
      <c r="T76" s="63"/>
      <c r="U76" s="63"/>
      <c r="V76" s="63"/>
      <c r="W76" s="63"/>
      <c r="X76" s="63"/>
      <c r="Y76" s="63"/>
      <c r="Z76" s="63"/>
      <c r="AA76" s="63"/>
      <c r="AB76" s="63"/>
    </row>
    <row r="77" spans="1:28" ht="18" hidden="1">
      <c r="A77" s="167" t="s">
        <v>509</v>
      </c>
      <c r="B77" s="82" t="s">
        <v>94</v>
      </c>
      <c r="C77" s="175" t="s">
        <v>1025</v>
      </c>
      <c r="D77" s="175" t="s">
        <v>1028</v>
      </c>
      <c r="E77" s="271"/>
      <c r="F77" s="63"/>
      <c r="G77" s="63"/>
      <c r="H77" s="63"/>
      <c r="I77" s="63"/>
      <c r="J77" s="63"/>
      <c r="K77" s="63"/>
      <c r="L77" s="63"/>
      <c r="M77" s="63"/>
      <c r="N77" s="63"/>
      <c r="O77" s="63"/>
      <c r="P77" s="63"/>
      <c r="Q77" s="63"/>
      <c r="R77" s="63"/>
      <c r="S77" s="63"/>
      <c r="T77" s="63"/>
      <c r="U77" s="63"/>
      <c r="V77" s="63"/>
      <c r="W77" s="63"/>
      <c r="X77" s="63"/>
      <c r="Y77" s="63"/>
      <c r="Z77" s="63"/>
      <c r="AA77" s="63"/>
      <c r="AB77" s="63"/>
    </row>
    <row r="78" spans="1:28" ht="22.5" hidden="1">
      <c r="A78" s="167" t="s">
        <v>511</v>
      </c>
      <c r="B78" s="87" t="s">
        <v>505</v>
      </c>
      <c r="C78" s="173" t="s">
        <v>1025</v>
      </c>
      <c r="D78" s="173" t="s">
        <v>148</v>
      </c>
      <c r="E78" s="280"/>
      <c r="F78" s="64"/>
      <c r="G78" s="64"/>
      <c r="H78" s="64"/>
      <c r="I78" s="64"/>
      <c r="J78" s="64"/>
      <c r="K78" s="64"/>
      <c r="L78" s="64"/>
      <c r="M78" s="64"/>
      <c r="N78" s="64"/>
      <c r="O78" s="64"/>
      <c r="P78" s="64"/>
      <c r="Q78" s="64"/>
      <c r="R78" s="64"/>
      <c r="S78" s="64"/>
      <c r="T78" s="64"/>
      <c r="U78" s="64"/>
      <c r="V78" s="64"/>
      <c r="W78" s="64"/>
      <c r="X78" s="64"/>
      <c r="Y78" s="64"/>
      <c r="Z78" s="64"/>
      <c r="AA78" s="64"/>
      <c r="AB78" s="64"/>
    </row>
    <row r="79" spans="1:28" ht="67.5" hidden="1">
      <c r="A79" s="78" t="s">
        <v>292</v>
      </c>
      <c r="B79" s="91" t="s">
        <v>367</v>
      </c>
      <c r="C79" s="179" t="s">
        <v>1029</v>
      </c>
      <c r="D79" s="179" t="s">
        <v>1026</v>
      </c>
      <c r="E79" s="280"/>
      <c r="F79" s="64"/>
      <c r="G79" s="64"/>
      <c r="H79" s="64"/>
      <c r="I79" s="64"/>
      <c r="J79" s="64"/>
      <c r="K79" s="64"/>
      <c r="L79" s="64"/>
      <c r="M79" s="64"/>
      <c r="N79" s="64"/>
      <c r="O79" s="64"/>
      <c r="P79" s="64"/>
      <c r="Q79" s="64"/>
      <c r="R79" s="64"/>
      <c r="S79" s="64"/>
      <c r="T79" s="64"/>
      <c r="U79" s="64"/>
      <c r="V79" s="64"/>
      <c r="W79" s="64"/>
      <c r="X79" s="64"/>
      <c r="Y79" s="64"/>
      <c r="Z79" s="64"/>
      <c r="AA79" s="64"/>
      <c r="AB79" s="64"/>
    </row>
    <row r="80" spans="1:28" ht="26.25" customHeight="1" hidden="1">
      <c r="A80" s="78" t="s">
        <v>294</v>
      </c>
      <c r="B80" s="91" t="s">
        <v>368</v>
      </c>
      <c r="C80" s="179" t="s">
        <v>1030</v>
      </c>
      <c r="D80" s="179" t="s">
        <v>1026</v>
      </c>
      <c r="E80" s="280"/>
      <c r="F80" s="64"/>
      <c r="G80" s="64"/>
      <c r="H80" s="64"/>
      <c r="I80" s="64"/>
      <c r="J80" s="64"/>
      <c r="K80" s="64"/>
      <c r="L80" s="64"/>
      <c r="M80" s="64"/>
      <c r="N80" s="64"/>
      <c r="O80" s="64"/>
      <c r="P80" s="64"/>
      <c r="Q80" s="64"/>
      <c r="R80" s="64"/>
      <c r="S80" s="64"/>
      <c r="T80" s="64"/>
      <c r="U80" s="64"/>
      <c r="V80" s="64"/>
      <c r="W80" s="64"/>
      <c r="X80" s="64"/>
      <c r="Y80" s="64"/>
      <c r="Z80" s="64"/>
      <c r="AA80" s="64"/>
      <c r="AB80" s="64"/>
    </row>
    <row r="81" spans="1:28" ht="11.25" customHeight="1" hidden="1">
      <c r="A81" s="92" t="s">
        <v>506</v>
      </c>
      <c r="B81" s="93"/>
      <c r="C81" s="181"/>
      <c r="D81" s="181"/>
      <c r="E81" s="281"/>
      <c r="F81" s="126"/>
      <c r="G81" s="65"/>
      <c r="H81" s="126"/>
      <c r="I81" s="65"/>
      <c r="J81" s="65"/>
      <c r="K81" s="126"/>
      <c r="L81" s="65"/>
      <c r="M81" s="126"/>
      <c r="N81" s="65"/>
      <c r="O81" s="126"/>
      <c r="P81" s="65"/>
      <c r="Q81" s="126"/>
      <c r="R81" s="65"/>
      <c r="S81" s="126"/>
      <c r="T81" s="65"/>
      <c r="U81" s="126"/>
      <c r="V81" s="65"/>
      <c r="W81" s="126"/>
      <c r="X81" s="65"/>
      <c r="Y81" s="126"/>
      <c r="Z81" s="126"/>
      <c r="AA81" s="65"/>
      <c r="AB81" s="65"/>
    </row>
    <row r="82" spans="1:28" ht="11.25" customHeight="1" hidden="1">
      <c r="A82" s="83" t="s">
        <v>507</v>
      </c>
      <c r="B82" s="82" t="s">
        <v>508</v>
      </c>
      <c r="C82" s="175" t="s">
        <v>1030</v>
      </c>
      <c r="D82" s="175" t="s">
        <v>1027</v>
      </c>
      <c r="E82" s="271"/>
      <c r="F82" s="63"/>
      <c r="G82" s="63"/>
      <c r="H82" s="63"/>
      <c r="I82" s="63"/>
      <c r="J82" s="63"/>
      <c r="K82" s="63"/>
      <c r="L82" s="63"/>
      <c r="M82" s="63"/>
      <c r="N82" s="63"/>
      <c r="O82" s="63"/>
      <c r="P82" s="63"/>
      <c r="Q82" s="63"/>
      <c r="R82" s="63"/>
      <c r="S82" s="63"/>
      <c r="T82" s="63"/>
      <c r="U82" s="63"/>
      <c r="V82" s="63"/>
      <c r="W82" s="63"/>
      <c r="X82" s="63"/>
      <c r="Y82" s="63"/>
      <c r="Z82" s="63"/>
      <c r="AA82" s="63"/>
      <c r="AB82" s="63"/>
    </row>
    <row r="83" spans="1:28" ht="11.25" customHeight="1" hidden="1">
      <c r="A83" s="83" t="s">
        <v>509</v>
      </c>
      <c r="B83" s="82" t="s">
        <v>510</v>
      </c>
      <c r="C83" s="175" t="s">
        <v>1030</v>
      </c>
      <c r="D83" s="175" t="s">
        <v>1028</v>
      </c>
      <c r="E83" s="280"/>
      <c r="F83" s="64"/>
      <c r="G83" s="64"/>
      <c r="H83" s="64"/>
      <c r="I83" s="64"/>
      <c r="J83" s="64"/>
      <c r="K83" s="64"/>
      <c r="L83" s="64"/>
      <c r="M83" s="64"/>
      <c r="N83" s="64"/>
      <c r="O83" s="64"/>
      <c r="P83" s="64"/>
      <c r="Q83" s="64"/>
      <c r="R83" s="64"/>
      <c r="S83" s="64"/>
      <c r="T83" s="64"/>
      <c r="U83" s="64"/>
      <c r="V83" s="64"/>
      <c r="W83" s="64"/>
      <c r="X83" s="64"/>
      <c r="Y83" s="64"/>
      <c r="Z83" s="64"/>
      <c r="AA83" s="64"/>
      <c r="AB83" s="64"/>
    </row>
    <row r="84" spans="1:28" ht="26.25" customHeight="1" hidden="1">
      <c r="A84" s="83" t="s">
        <v>511</v>
      </c>
      <c r="B84" s="87" t="s">
        <v>512</v>
      </c>
      <c r="C84" s="173" t="s">
        <v>1030</v>
      </c>
      <c r="D84" s="173" t="s">
        <v>148</v>
      </c>
      <c r="E84" s="280"/>
      <c r="F84" s="64"/>
      <c r="G84" s="64"/>
      <c r="H84" s="64"/>
      <c r="I84" s="64"/>
      <c r="J84" s="64"/>
      <c r="K84" s="64"/>
      <c r="L84" s="64"/>
      <c r="M84" s="64"/>
      <c r="N84" s="64"/>
      <c r="O84" s="64"/>
      <c r="P84" s="64"/>
      <c r="Q84" s="64"/>
      <c r="R84" s="64"/>
      <c r="S84" s="64"/>
      <c r="T84" s="64"/>
      <c r="U84" s="64"/>
      <c r="V84" s="64"/>
      <c r="W84" s="64"/>
      <c r="X84" s="64"/>
      <c r="Y84" s="64"/>
      <c r="Z84" s="64"/>
      <c r="AA84" s="64"/>
      <c r="AB84" s="64"/>
    </row>
    <row r="85" spans="1:28" ht="22.5" hidden="1">
      <c r="A85" s="78" t="s">
        <v>298</v>
      </c>
      <c r="B85" s="91" t="s">
        <v>369</v>
      </c>
      <c r="C85" s="179" t="s">
        <v>1030</v>
      </c>
      <c r="D85" s="179" t="s">
        <v>1026</v>
      </c>
      <c r="E85" s="280"/>
      <c r="F85" s="64"/>
      <c r="G85" s="64"/>
      <c r="H85" s="64"/>
      <c r="I85" s="64"/>
      <c r="J85" s="64"/>
      <c r="K85" s="64"/>
      <c r="L85" s="64"/>
      <c r="M85" s="64"/>
      <c r="N85" s="64"/>
      <c r="O85" s="64"/>
      <c r="P85" s="64"/>
      <c r="Q85" s="64"/>
      <c r="R85" s="64"/>
      <c r="S85" s="64"/>
      <c r="T85" s="64"/>
      <c r="U85" s="64"/>
      <c r="V85" s="64"/>
      <c r="W85" s="64"/>
      <c r="X85" s="64"/>
      <c r="Y85" s="64"/>
      <c r="Z85" s="64"/>
      <c r="AA85" s="64"/>
      <c r="AB85" s="64"/>
    </row>
    <row r="86" spans="1:28" ht="18" hidden="1">
      <c r="A86" s="92" t="s">
        <v>506</v>
      </c>
      <c r="B86" s="93"/>
      <c r="C86" s="498"/>
      <c r="D86" s="181"/>
      <c r="E86" s="287"/>
      <c r="F86" s="126"/>
      <c r="G86" s="65"/>
      <c r="H86" s="126"/>
      <c r="I86" s="65"/>
      <c r="J86" s="126"/>
      <c r="K86" s="65"/>
      <c r="L86" s="126"/>
      <c r="M86" s="65"/>
      <c r="N86" s="126"/>
      <c r="O86" s="126"/>
      <c r="P86" s="65"/>
      <c r="Q86" s="126"/>
      <c r="R86" s="65"/>
      <c r="S86" s="126"/>
      <c r="T86" s="65"/>
      <c r="U86" s="126"/>
      <c r="V86" s="65"/>
      <c r="W86" s="126"/>
      <c r="X86" s="65"/>
      <c r="Y86" s="126"/>
      <c r="Z86" s="65"/>
      <c r="AA86" s="126"/>
      <c r="AB86" s="65"/>
    </row>
    <row r="87" spans="1:28" ht="18" hidden="1">
      <c r="A87" s="83" t="s">
        <v>507</v>
      </c>
      <c r="B87" s="82" t="s">
        <v>513</v>
      </c>
      <c r="C87" s="175" t="s">
        <v>1030</v>
      </c>
      <c r="D87" s="176">
        <v>211</v>
      </c>
      <c r="E87" s="288"/>
      <c r="F87" s="63"/>
      <c r="G87" s="63"/>
      <c r="H87" s="63"/>
      <c r="I87" s="63"/>
      <c r="J87" s="63"/>
      <c r="K87" s="63"/>
      <c r="L87" s="63"/>
      <c r="M87" s="63"/>
      <c r="N87" s="63"/>
      <c r="O87" s="63"/>
      <c r="P87" s="63"/>
      <c r="Q87" s="127"/>
      <c r="R87" s="63"/>
      <c r="S87" s="63"/>
      <c r="T87" s="63"/>
      <c r="U87" s="63"/>
      <c r="V87" s="63"/>
      <c r="W87" s="63"/>
      <c r="X87" s="63"/>
      <c r="Y87" s="63"/>
      <c r="Z87" s="63"/>
      <c r="AA87" s="63"/>
      <c r="AB87" s="63"/>
    </row>
    <row r="88" spans="1:28" ht="18" hidden="1">
      <c r="A88" s="83" t="s">
        <v>509</v>
      </c>
      <c r="B88" s="82" t="s">
        <v>514</v>
      </c>
      <c r="C88" s="175" t="s">
        <v>1030</v>
      </c>
      <c r="D88" s="176">
        <v>212</v>
      </c>
      <c r="E88" s="288"/>
      <c r="F88" s="63"/>
      <c r="G88" s="63"/>
      <c r="H88" s="63"/>
      <c r="I88" s="63"/>
      <c r="J88" s="63"/>
      <c r="K88" s="63"/>
      <c r="L88" s="63"/>
      <c r="M88" s="63"/>
      <c r="N88" s="63"/>
      <c r="O88" s="63"/>
      <c r="P88" s="63"/>
      <c r="Q88" s="127"/>
      <c r="R88" s="63"/>
      <c r="S88" s="63"/>
      <c r="T88" s="63"/>
      <c r="U88" s="63"/>
      <c r="V88" s="63"/>
      <c r="W88" s="63"/>
      <c r="X88" s="63"/>
      <c r="Y88" s="63"/>
      <c r="Z88" s="63"/>
      <c r="AA88" s="63"/>
      <c r="AB88" s="63"/>
    </row>
    <row r="89" spans="1:28" ht="22.5" hidden="1">
      <c r="A89" s="83" t="s">
        <v>511</v>
      </c>
      <c r="B89" s="87" t="s">
        <v>515</v>
      </c>
      <c r="C89" s="173" t="s">
        <v>1030</v>
      </c>
      <c r="D89" s="191">
        <v>213</v>
      </c>
      <c r="E89" s="288"/>
      <c r="F89" s="63"/>
      <c r="G89" s="63"/>
      <c r="H89" s="63"/>
      <c r="I89" s="63"/>
      <c r="J89" s="63"/>
      <c r="K89" s="63"/>
      <c r="L89" s="63"/>
      <c r="M89" s="63"/>
      <c r="N89" s="63"/>
      <c r="O89" s="63"/>
      <c r="P89" s="63"/>
      <c r="Q89" s="127"/>
      <c r="R89" s="63"/>
      <c r="S89" s="63"/>
      <c r="T89" s="63"/>
      <c r="U89" s="63"/>
      <c r="V89" s="63"/>
      <c r="W89" s="63"/>
      <c r="X89" s="63"/>
      <c r="Y89" s="63"/>
      <c r="Z89" s="63"/>
      <c r="AA89" s="63"/>
      <c r="AB89" s="63"/>
    </row>
    <row r="90" spans="1:28" ht="33.75" hidden="1">
      <c r="A90" s="78" t="s">
        <v>301</v>
      </c>
      <c r="B90" s="48" t="s">
        <v>370</v>
      </c>
      <c r="C90" s="179" t="s">
        <v>1031</v>
      </c>
      <c r="D90" s="240" t="s">
        <v>1026</v>
      </c>
      <c r="E90" s="289"/>
      <c r="F90" s="63"/>
      <c r="G90" s="63"/>
      <c r="H90" s="63"/>
      <c r="I90" s="63"/>
      <c r="J90" s="63"/>
      <c r="K90" s="63"/>
      <c r="L90" s="63"/>
      <c r="M90" s="63"/>
      <c r="N90" s="63"/>
      <c r="O90" s="63"/>
      <c r="P90" s="63"/>
      <c r="Q90" s="290"/>
      <c r="R90" s="63"/>
      <c r="S90" s="63"/>
      <c r="T90" s="63"/>
      <c r="U90" s="63"/>
      <c r="V90" s="63"/>
      <c r="W90" s="63"/>
      <c r="X90" s="63"/>
      <c r="Y90" s="63"/>
      <c r="Z90" s="63"/>
      <c r="AA90" s="63"/>
      <c r="AB90" s="63"/>
    </row>
    <row r="91" spans="1:28" ht="22.5" hidden="1">
      <c r="A91" s="78" t="s">
        <v>740</v>
      </c>
      <c r="B91" s="91" t="s">
        <v>200</v>
      </c>
      <c r="C91" s="179" t="s">
        <v>1032</v>
      </c>
      <c r="D91" s="179" t="s">
        <v>1026</v>
      </c>
      <c r="E91" s="291"/>
      <c r="F91" s="64"/>
      <c r="G91" s="64"/>
      <c r="H91" s="64"/>
      <c r="I91" s="64"/>
      <c r="J91" s="64"/>
      <c r="K91" s="64"/>
      <c r="L91" s="64"/>
      <c r="M91" s="64"/>
      <c r="N91" s="64"/>
      <c r="O91" s="64"/>
      <c r="P91" s="64"/>
      <c r="Q91" s="292"/>
      <c r="R91" s="64"/>
      <c r="S91" s="64"/>
      <c r="T91" s="64"/>
      <c r="U91" s="64"/>
      <c r="V91" s="64"/>
      <c r="W91" s="64"/>
      <c r="X91" s="64"/>
      <c r="Y91" s="64"/>
      <c r="Z91" s="64"/>
      <c r="AA91" s="64"/>
      <c r="AB91" s="64"/>
    </row>
    <row r="92" spans="1:28" ht="56.25" hidden="1">
      <c r="A92" s="78" t="s">
        <v>217</v>
      </c>
      <c r="B92" s="48" t="s">
        <v>371</v>
      </c>
      <c r="C92" s="179" t="s">
        <v>1033</v>
      </c>
      <c r="D92" s="240" t="s">
        <v>1026</v>
      </c>
      <c r="E92" s="289"/>
      <c r="F92" s="63"/>
      <c r="G92" s="63"/>
      <c r="H92" s="63"/>
      <c r="I92" s="63"/>
      <c r="J92" s="63"/>
      <c r="K92" s="63"/>
      <c r="L92" s="63"/>
      <c r="M92" s="63"/>
      <c r="N92" s="63"/>
      <c r="O92" s="63"/>
      <c r="P92" s="63"/>
      <c r="Q92" s="290"/>
      <c r="R92" s="63"/>
      <c r="S92" s="63"/>
      <c r="T92" s="63"/>
      <c r="U92" s="63"/>
      <c r="V92" s="63"/>
      <c r="W92" s="63"/>
      <c r="X92" s="63"/>
      <c r="Y92" s="63"/>
      <c r="Z92" s="63"/>
      <c r="AA92" s="63"/>
      <c r="AB92" s="63"/>
    </row>
    <row r="93" spans="1:28" s="6" customFormat="1" ht="58.5" customHeight="1" hidden="1">
      <c r="A93" s="94" t="s">
        <v>516</v>
      </c>
      <c r="B93" s="95" t="s">
        <v>372</v>
      </c>
      <c r="C93" s="489" t="s">
        <v>1025</v>
      </c>
      <c r="D93" s="489" t="s">
        <v>1026</v>
      </c>
      <c r="E93" s="293"/>
      <c r="F93" s="63"/>
      <c r="G93" s="63"/>
      <c r="H93" s="63"/>
      <c r="I93" s="63"/>
      <c r="J93" s="63"/>
      <c r="K93" s="63"/>
      <c r="L93" s="63"/>
      <c r="M93" s="63"/>
      <c r="N93" s="63"/>
      <c r="O93" s="63"/>
      <c r="P93" s="63"/>
      <c r="Q93" s="294"/>
      <c r="R93" s="63"/>
      <c r="S93" s="63"/>
      <c r="T93" s="63"/>
      <c r="U93" s="63"/>
      <c r="V93" s="63"/>
      <c r="W93" s="63"/>
      <c r="X93" s="63"/>
      <c r="Y93" s="63"/>
      <c r="Z93" s="63"/>
      <c r="AA93" s="63"/>
      <c r="AB93" s="63"/>
    </row>
    <row r="94" spans="1:28" s="6" customFormat="1" ht="48">
      <c r="A94" s="94" t="s">
        <v>517</v>
      </c>
      <c r="B94" s="95" t="s">
        <v>373</v>
      </c>
      <c r="C94" s="233" t="s">
        <v>1025</v>
      </c>
      <c r="D94" s="239" t="s">
        <v>1026</v>
      </c>
      <c r="E94" s="295"/>
      <c r="F94" s="63"/>
      <c r="G94" s="63"/>
      <c r="H94" s="63"/>
      <c r="I94" s="63"/>
      <c r="J94" s="63"/>
      <c r="K94" s="73">
        <f>'ГБ №1'!F41+'ГП 1'!F16</f>
        <v>5472900</v>
      </c>
      <c r="L94" s="73"/>
      <c r="M94" s="73"/>
      <c r="N94" s="73"/>
      <c r="O94" s="73"/>
      <c r="P94" s="73"/>
      <c r="Q94" s="328"/>
      <c r="R94" s="73"/>
      <c r="S94" s="73"/>
      <c r="T94" s="73"/>
      <c r="U94" s="73"/>
      <c r="V94" s="73"/>
      <c r="W94" s="73">
        <f>'ГБ №1'!K41+'ГП 1'!K16</f>
        <v>5472900</v>
      </c>
      <c r="X94" s="73"/>
      <c r="Y94" s="63"/>
      <c r="Z94" s="63"/>
      <c r="AA94" s="63"/>
      <c r="AB94" s="63"/>
    </row>
    <row r="95" spans="1:28" ht="45.75" customHeight="1" hidden="1">
      <c r="A95" s="168" t="s">
        <v>518</v>
      </c>
      <c r="B95" s="241" t="s">
        <v>519</v>
      </c>
      <c r="C95" s="181" t="s">
        <v>1025</v>
      </c>
      <c r="D95" s="199" t="s">
        <v>1026</v>
      </c>
      <c r="E95" s="296"/>
      <c r="F95" s="272"/>
      <c r="G95" s="272"/>
      <c r="H95" s="272"/>
      <c r="I95" s="272"/>
      <c r="J95" s="272"/>
      <c r="K95" s="329"/>
      <c r="L95" s="329"/>
      <c r="M95" s="329"/>
      <c r="N95" s="329"/>
      <c r="O95" s="329"/>
      <c r="P95" s="329"/>
      <c r="Q95" s="329"/>
      <c r="R95" s="329"/>
      <c r="S95" s="329"/>
      <c r="T95" s="329"/>
      <c r="U95" s="329"/>
      <c r="V95" s="329"/>
      <c r="W95" s="329"/>
      <c r="X95" s="329"/>
      <c r="Y95" s="272"/>
      <c r="Z95" s="272"/>
      <c r="AA95" s="272"/>
      <c r="AB95" s="272"/>
    </row>
    <row r="96" spans="1:28" s="6" customFormat="1" ht="18" hidden="1">
      <c r="A96" s="242" t="s">
        <v>240</v>
      </c>
      <c r="B96" s="241"/>
      <c r="C96" s="234"/>
      <c r="D96" s="195"/>
      <c r="E96" s="297"/>
      <c r="F96" s="299"/>
      <c r="G96" s="299"/>
      <c r="H96" s="299"/>
      <c r="I96" s="641"/>
      <c r="J96" s="641"/>
      <c r="K96" s="643"/>
      <c r="L96" s="643"/>
      <c r="M96" s="643"/>
      <c r="N96" s="643"/>
      <c r="O96" s="643"/>
      <c r="P96" s="643"/>
      <c r="Q96" s="643"/>
      <c r="R96" s="330"/>
      <c r="S96" s="330"/>
      <c r="T96" s="330"/>
      <c r="U96" s="330"/>
      <c r="V96" s="330"/>
      <c r="W96" s="330"/>
      <c r="X96" s="330"/>
      <c r="Y96" s="299"/>
      <c r="Z96" s="299"/>
      <c r="AA96" s="299"/>
      <c r="AB96" s="299"/>
    </row>
    <row r="97" spans="1:28" ht="15" customHeight="1" hidden="1">
      <c r="A97" s="242" t="s">
        <v>284</v>
      </c>
      <c r="B97" s="202" t="s">
        <v>317</v>
      </c>
      <c r="C97" s="243">
        <v>1003</v>
      </c>
      <c r="D97" s="202" t="s">
        <v>1026</v>
      </c>
      <c r="E97" s="300"/>
      <c r="F97" s="492"/>
      <c r="G97" s="492"/>
      <c r="H97" s="492"/>
      <c r="I97" s="642"/>
      <c r="J97" s="642"/>
      <c r="K97" s="644"/>
      <c r="L97" s="644"/>
      <c r="M97" s="644"/>
      <c r="N97" s="644"/>
      <c r="O97" s="644"/>
      <c r="P97" s="644"/>
      <c r="Q97" s="644"/>
      <c r="R97" s="494"/>
      <c r="S97" s="494"/>
      <c r="T97" s="494"/>
      <c r="U97" s="494"/>
      <c r="V97" s="494"/>
      <c r="W97" s="494"/>
      <c r="X97" s="494"/>
      <c r="Y97" s="492"/>
      <c r="Z97" s="492"/>
      <c r="AA97" s="492"/>
      <c r="AB97" s="492"/>
    </row>
    <row r="98" spans="1:28" ht="78.75" hidden="1">
      <c r="A98" s="168" t="s">
        <v>90</v>
      </c>
      <c r="B98" s="244" t="s">
        <v>218</v>
      </c>
      <c r="C98" s="199" t="s">
        <v>1025</v>
      </c>
      <c r="D98" s="199" t="s">
        <v>1026</v>
      </c>
      <c r="E98" s="300"/>
      <c r="F98" s="492"/>
      <c r="G98" s="492"/>
      <c r="H98" s="492"/>
      <c r="I98" s="272"/>
      <c r="J98" s="272"/>
      <c r="K98" s="329"/>
      <c r="L98" s="329"/>
      <c r="M98" s="329"/>
      <c r="N98" s="329"/>
      <c r="O98" s="329"/>
      <c r="P98" s="329"/>
      <c r="Q98" s="329"/>
      <c r="R98" s="494"/>
      <c r="S98" s="494"/>
      <c r="T98" s="494"/>
      <c r="U98" s="494"/>
      <c r="V98" s="494"/>
      <c r="W98" s="494"/>
      <c r="X98" s="494"/>
      <c r="Y98" s="492"/>
      <c r="Z98" s="492"/>
      <c r="AA98" s="492"/>
      <c r="AB98" s="492"/>
    </row>
    <row r="99" spans="1:28" ht="56.25" hidden="1">
      <c r="A99" s="168" t="s">
        <v>741</v>
      </c>
      <c r="B99" s="244" t="s">
        <v>742</v>
      </c>
      <c r="C99" s="199" t="s">
        <v>1025</v>
      </c>
      <c r="D99" s="199" t="s">
        <v>1026</v>
      </c>
      <c r="E99" s="300"/>
      <c r="F99" s="492"/>
      <c r="G99" s="492"/>
      <c r="H99" s="492"/>
      <c r="I99" s="272"/>
      <c r="J99" s="272"/>
      <c r="K99" s="329"/>
      <c r="L99" s="329"/>
      <c r="M99" s="329"/>
      <c r="N99" s="329"/>
      <c r="O99" s="329"/>
      <c r="P99" s="329"/>
      <c r="Q99" s="329"/>
      <c r="R99" s="494"/>
      <c r="S99" s="494"/>
      <c r="T99" s="494"/>
      <c r="U99" s="494"/>
      <c r="V99" s="494"/>
      <c r="W99" s="494"/>
      <c r="X99" s="494"/>
      <c r="Y99" s="492"/>
      <c r="Z99" s="492"/>
      <c r="AA99" s="492"/>
      <c r="AB99" s="492"/>
    </row>
    <row r="100" spans="1:28" ht="78.75" hidden="1">
      <c r="A100" s="168" t="s">
        <v>743</v>
      </c>
      <c r="B100" s="244" t="s">
        <v>744</v>
      </c>
      <c r="C100" s="199" t="s">
        <v>1025</v>
      </c>
      <c r="D100" s="199" t="s">
        <v>1026</v>
      </c>
      <c r="E100" s="300"/>
      <c r="F100" s="492"/>
      <c r="G100" s="492"/>
      <c r="H100" s="492"/>
      <c r="I100" s="272"/>
      <c r="J100" s="272"/>
      <c r="K100" s="329"/>
      <c r="L100" s="329"/>
      <c r="M100" s="329"/>
      <c r="N100" s="329"/>
      <c r="O100" s="329"/>
      <c r="P100" s="329"/>
      <c r="Q100" s="329"/>
      <c r="R100" s="494"/>
      <c r="S100" s="494"/>
      <c r="T100" s="494"/>
      <c r="U100" s="494"/>
      <c r="V100" s="494"/>
      <c r="W100" s="494"/>
      <c r="X100" s="494"/>
      <c r="Y100" s="492"/>
      <c r="Z100" s="492"/>
      <c r="AA100" s="492"/>
      <c r="AB100" s="492"/>
    </row>
    <row r="101" spans="1:28" ht="56.25" hidden="1">
      <c r="A101" s="168" t="s">
        <v>285</v>
      </c>
      <c r="B101" s="244" t="s">
        <v>374</v>
      </c>
      <c r="C101" s="179" t="s">
        <v>1034</v>
      </c>
      <c r="D101" s="179" t="s">
        <v>1026</v>
      </c>
      <c r="E101" s="301"/>
      <c r="F101" s="272"/>
      <c r="G101" s="272"/>
      <c r="H101" s="272"/>
      <c r="I101" s="272"/>
      <c r="J101" s="272"/>
      <c r="K101" s="329"/>
      <c r="L101" s="329"/>
      <c r="M101" s="329"/>
      <c r="N101" s="329"/>
      <c r="O101" s="329"/>
      <c r="P101" s="329"/>
      <c r="Q101" s="329"/>
      <c r="R101" s="329"/>
      <c r="S101" s="329"/>
      <c r="T101" s="329"/>
      <c r="U101" s="329"/>
      <c r="V101" s="329"/>
      <c r="W101" s="329"/>
      <c r="X101" s="329"/>
      <c r="Y101" s="272"/>
      <c r="Z101" s="272"/>
      <c r="AA101" s="272"/>
      <c r="AB101" s="272"/>
    </row>
    <row r="102" spans="1:28" ht="33.75" hidden="1">
      <c r="A102" s="168" t="s">
        <v>95</v>
      </c>
      <c r="B102" s="244" t="s">
        <v>375</v>
      </c>
      <c r="C102" s="179" t="s">
        <v>1035</v>
      </c>
      <c r="D102" s="179" t="s">
        <v>1026</v>
      </c>
      <c r="E102" s="301"/>
      <c r="F102" s="272"/>
      <c r="G102" s="272"/>
      <c r="H102" s="272"/>
      <c r="I102" s="272"/>
      <c r="J102" s="272"/>
      <c r="K102" s="329"/>
      <c r="L102" s="329"/>
      <c r="M102" s="329"/>
      <c r="N102" s="329"/>
      <c r="O102" s="329"/>
      <c r="P102" s="329"/>
      <c r="Q102" s="329"/>
      <c r="R102" s="329"/>
      <c r="S102" s="329"/>
      <c r="T102" s="329"/>
      <c r="U102" s="329"/>
      <c r="V102" s="329"/>
      <c r="W102" s="329"/>
      <c r="X102" s="329"/>
      <c r="Y102" s="272"/>
      <c r="Z102" s="272"/>
      <c r="AA102" s="272"/>
      <c r="AB102" s="272"/>
    </row>
    <row r="103" spans="1:28" s="6" customFormat="1" ht="18" hidden="1">
      <c r="A103" s="242" t="s">
        <v>251</v>
      </c>
      <c r="B103" s="180"/>
      <c r="C103" s="205"/>
      <c r="D103" s="205"/>
      <c r="E103" s="497"/>
      <c r="F103" s="275"/>
      <c r="G103" s="275"/>
      <c r="H103" s="491"/>
      <c r="I103" s="491"/>
      <c r="J103" s="491"/>
      <c r="K103" s="493"/>
      <c r="L103" s="493"/>
      <c r="M103" s="493"/>
      <c r="N103" s="493"/>
      <c r="O103" s="493"/>
      <c r="P103" s="493"/>
      <c r="Q103" s="493"/>
      <c r="R103" s="493"/>
      <c r="S103" s="331"/>
      <c r="T103" s="493"/>
      <c r="U103" s="331"/>
      <c r="V103" s="331"/>
      <c r="W103" s="493"/>
      <c r="X103" s="331"/>
      <c r="Y103" s="491"/>
      <c r="Z103" s="275"/>
      <c r="AA103" s="491"/>
      <c r="AB103" s="491"/>
    </row>
    <row r="104" spans="1:28" ht="36" customHeight="1" hidden="1">
      <c r="A104" s="245" t="s">
        <v>745</v>
      </c>
      <c r="B104" s="201" t="s">
        <v>159</v>
      </c>
      <c r="C104" s="246" t="s">
        <v>1035</v>
      </c>
      <c r="D104" s="246" t="s">
        <v>1036</v>
      </c>
      <c r="E104" s="302"/>
      <c r="F104" s="492"/>
      <c r="G104" s="492"/>
      <c r="H104" s="492"/>
      <c r="I104" s="492"/>
      <c r="J104" s="492"/>
      <c r="K104" s="494"/>
      <c r="L104" s="494"/>
      <c r="M104" s="494"/>
      <c r="N104" s="494"/>
      <c r="O104" s="494"/>
      <c r="P104" s="494"/>
      <c r="Q104" s="494"/>
      <c r="R104" s="494"/>
      <c r="S104" s="494"/>
      <c r="T104" s="494"/>
      <c r="U104" s="494"/>
      <c r="V104" s="494"/>
      <c r="W104" s="494"/>
      <c r="X104" s="494"/>
      <c r="Y104" s="492"/>
      <c r="Z104" s="492"/>
      <c r="AA104" s="492"/>
      <c r="AB104" s="492"/>
    </row>
    <row r="105" spans="1:28" ht="26.25" customHeight="1" hidden="1">
      <c r="A105" s="245" t="s">
        <v>746</v>
      </c>
      <c r="B105" s="187" t="s">
        <v>160</v>
      </c>
      <c r="C105" s="203" t="s">
        <v>1035</v>
      </c>
      <c r="D105" s="203" t="s">
        <v>1026</v>
      </c>
      <c r="E105" s="301"/>
      <c r="F105" s="272"/>
      <c r="G105" s="272"/>
      <c r="H105" s="272"/>
      <c r="I105" s="272"/>
      <c r="J105" s="272"/>
      <c r="K105" s="329"/>
      <c r="L105" s="329"/>
      <c r="M105" s="329"/>
      <c r="N105" s="329"/>
      <c r="O105" s="329"/>
      <c r="P105" s="329"/>
      <c r="Q105" s="329"/>
      <c r="R105" s="329"/>
      <c r="S105" s="329"/>
      <c r="T105" s="329"/>
      <c r="U105" s="329"/>
      <c r="V105" s="329"/>
      <c r="W105" s="329"/>
      <c r="X105" s="329"/>
      <c r="Y105" s="272"/>
      <c r="Z105" s="272"/>
      <c r="AA105" s="272"/>
      <c r="AB105" s="272"/>
    </row>
    <row r="106" spans="1:28" ht="36.75" customHeight="1" hidden="1">
      <c r="A106" s="245" t="s">
        <v>747</v>
      </c>
      <c r="B106" s="204" t="s">
        <v>161</v>
      </c>
      <c r="C106" s="202" t="s">
        <v>1035</v>
      </c>
      <c r="D106" s="195" t="s">
        <v>1026</v>
      </c>
      <c r="E106" s="303"/>
      <c r="F106" s="275"/>
      <c r="G106" s="491"/>
      <c r="H106" s="275"/>
      <c r="I106" s="272"/>
      <c r="J106" s="272"/>
      <c r="K106" s="329"/>
      <c r="L106" s="329"/>
      <c r="M106" s="329"/>
      <c r="N106" s="329"/>
      <c r="O106" s="329"/>
      <c r="P106" s="329"/>
      <c r="Q106" s="329"/>
      <c r="R106" s="493"/>
      <c r="S106" s="331"/>
      <c r="T106" s="493"/>
      <c r="U106" s="331"/>
      <c r="V106" s="493"/>
      <c r="W106" s="493"/>
      <c r="X106" s="331"/>
      <c r="Y106" s="491"/>
      <c r="Z106" s="275"/>
      <c r="AA106" s="491"/>
      <c r="AB106" s="491"/>
    </row>
    <row r="107" spans="1:28" ht="45" hidden="1">
      <c r="A107" s="247" t="s">
        <v>293</v>
      </c>
      <c r="B107" s="241" t="s">
        <v>157</v>
      </c>
      <c r="C107" s="181" t="s">
        <v>1025</v>
      </c>
      <c r="D107" s="181" t="s">
        <v>1026</v>
      </c>
      <c r="E107" s="304"/>
      <c r="F107" s="491"/>
      <c r="G107" s="491"/>
      <c r="H107" s="491"/>
      <c r="I107" s="491"/>
      <c r="J107" s="491"/>
      <c r="K107" s="493"/>
      <c r="L107" s="493"/>
      <c r="M107" s="493"/>
      <c r="N107" s="493"/>
      <c r="O107" s="493"/>
      <c r="P107" s="493"/>
      <c r="Q107" s="493"/>
      <c r="R107" s="493"/>
      <c r="S107" s="493"/>
      <c r="T107" s="493"/>
      <c r="U107" s="493"/>
      <c r="V107" s="493"/>
      <c r="W107" s="493"/>
      <c r="X107" s="493"/>
      <c r="Y107" s="491"/>
      <c r="Z107" s="491"/>
      <c r="AA107" s="491"/>
      <c r="AB107" s="491"/>
    </row>
    <row r="108" spans="1:28" s="8" customFormat="1" ht="22.5" hidden="1">
      <c r="A108" s="248" t="s">
        <v>225</v>
      </c>
      <c r="B108" s="249" t="s">
        <v>376</v>
      </c>
      <c r="C108" s="181" t="s">
        <v>1037</v>
      </c>
      <c r="D108" s="181" t="s">
        <v>1026</v>
      </c>
      <c r="E108" s="305"/>
      <c r="F108" s="272"/>
      <c r="G108" s="272"/>
      <c r="H108" s="272"/>
      <c r="I108" s="272"/>
      <c r="J108" s="272"/>
      <c r="K108" s="329"/>
      <c r="L108" s="329"/>
      <c r="M108" s="329"/>
      <c r="N108" s="329"/>
      <c r="O108" s="329"/>
      <c r="P108" s="329"/>
      <c r="Q108" s="329"/>
      <c r="R108" s="329"/>
      <c r="S108" s="329"/>
      <c r="T108" s="329"/>
      <c r="U108" s="329"/>
      <c r="V108" s="329"/>
      <c r="W108" s="329"/>
      <c r="X108" s="329"/>
      <c r="Y108" s="272"/>
      <c r="Z108" s="272"/>
      <c r="AA108" s="272"/>
      <c r="AB108" s="272"/>
    </row>
    <row r="109" spans="1:28" ht="116.25" customHeight="1" hidden="1">
      <c r="A109" s="250" t="s">
        <v>305</v>
      </c>
      <c r="B109" s="235" t="s">
        <v>162</v>
      </c>
      <c r="C109" s="192" t="s">
        <v>1037</v>
      </c>
      <c r="D109" s="192" t="s">
        <v>1026</v>
      </c>
      <c r="E109" s="306"/>
      <c r="F109" s="272"/>
      <c r="G109" s="272"/>
      <c r="H109" s="272"/>
      <c r="I109" s="272"/>
      <c r="J109" s="272"/>
      <c r="K109" s="329"/>
      <c r="L109" s="329"/>
      <c r="M109" s="329"/>
      <c r="N109" s="329"/>
      <c r="O109" s="329"/>
      <c r="P109" s="329"/>
      <c r="Q109" s="329"/>
      <c r="R109" s="329"/>
      <c r="S109" s="329"/>
      <c r="T109" s="329"/>
      <c r="U109" s="329"/>
      <c r="V109" s="329"/>
      <c r="W109" s="329"/>
      <c r="X109" s="329"/>
      <c r="Y109" s="272"/>
      <c r="Z109" s="272"/>
      <c r="AA109" s="272"/>
      <c r="AB109" s="272"/>
    </row>
    <row r="110" spans="1:28" ht="38.25" customHeight="1" hidden="1">
      <c r="A110" s="250" t="s">
        <v>222</v>
      </c>
      <c r="B110" s="235" t="s">
        <v>163</v>
      </c>
      <c r="C110" s="192" t="s">
        <v>1037</v>
      </c>
      <c r="D110" s="192" t="s">
        <v>1026</v>
      </c>
      <c r="E110" s="305"/>
      <c r="F110" s="272"/>
      <c r="G110" s="272"/>
      <c r="H110" s="272"/>
      <c r="I110" s="272"/>
      <c r="J110" s="272"/>
      <c r="K110" s="329"/>
      <c r="L110" s="329"/>
      <c r="M110" s="329"/>
      <c r="N110" s="329"/>
      <c r="O110" s="329"/>
      <c r="P110" s="329"/>
      <c r="Q110" s="329"/>
      <c r="R110" s="329"/>
      <c r="S110" s="329"/>
      <c r="T110" s="329"/>
      <c r="U110" s="329"/>
      <c r="V110" s="329"/>
      <c r="W110" s="329"/>
      <c r="X110" s="329"/>
      <c r="Y110" s="272"/>
      <c r="Z110" s="272"/>
      <c r="AA110" s="272"/>
      <c r="AB110" s="272"/>
    </row>
    <row r="111" spans="1:28" ht="36" customHeight="1" hidden="1">
      <c r="A111" s="248" t="s">
        <v>520</v>
      </c>
      <c r="B111" s="249" t="s">
        <v>377</v>
      </c>
      <c r="C111" s="199" t="s">
        <v>1038</v>
      </c>
      <c r="D111" s="199" t="s">
        <v>1026</v>
      </c>
      <c r="E111" s="305"/>
      <c r="F111" s="272"/>
      <c r="G111" s="272"/>
      <c r="H111" s="272"/>
      <c r="I111" s="272"/>
      <c r="J111" s="272"/>
      <c r="K111" s="329"/>
      <c r="L111" s="329"/>
      <c r="M111" s="329"/>
      <c r="N111" s="329"/>
      <c r="O111" s="329"/>
      <c r="P111" s="329"/>
      <c r="Q111" s="329"/>
      <c r="R111" s="329"/>
      <c r="S111" s="329"/>
      <c r="T111" s="329"/>
      <c r="U111" s="329"/>
      <c r="V111" s="329"/>
      <c r="W111" s="329"/>
      <c r="X111" s="329"/>
      <c r="Y111" s="272"/>
      <c r="Z111" s="272"/>
      <c r="AA111" s="272"/>
      <c r="AB111" s="272"/>
    </row>
    <row r="112" spans="1:28" ht="45" hidden="1">
      <c r="A112" s="248" t="s">
        <v>153</v>
      </c>
      <c r="B112" s="249" t="s">
        <v>378</v>
      </c>
      <c r="C112" s="199" t="s">
        <v>1038</v>
      </c>
      <c r="D112" s="199" t="s">
        <v>1026</v>
      </c>
      <c r="E112" s="305"/>
      <c r="F112" s="272"/>
      <c r="G112" s="272"/>
      <c r="H112" s="272"/>
      <c r="I112" s="272"/>
      <c r="J112" s="272"/>
      <c r="K112" s="329"/>
      <c r="L112" s="329"/>
      <c r="M112" s="329"/>
      <c r="N112" s="329"/>
      <c r="O112" s="329"/>
      <c r="P112" s="329"/>
      <c r="Q112" s="329"/>
      <c r="R112" s="329"/>
      <c r="S112" s="329"/>
      <c r="T112" s="329"/>
      <c r="U112" s="329"/>
      <c r="V112" s="329"/>
      <c r="W112" s="329"/>
      <c r="X112" s="329"/>
      <c r="Y112" s="272"/>
      <c r="Z112" s="272"/>
      <c r="AA112" s="272"/>
      <c r="AB112" s="272"/>
    </row>
    <row r="113" spans="1:28" ht="157.5" hidden="1">
      <c r="A113" s="251" t="s">
        <v>201</v>
      </c>
      <c r="B113" s="252" t="s">
        <v>379</v>
      </c>
      <c r="C113" s="179" t="s">
        <v>1039</v>
      </c>
      <c r="D113" s="240" t="s">
        <v>1026</v>
      </c>
      <c r="E113" s="300"/>
      <c r="F113" s="492"/>
      <c r="G113" s="492"/>
      <c r="H113" s="492"/>
      <c r="I113" s="272"/>
      <c r="J113" s="272"/>
      <c r="K113" s="329"/>
      <c r="L113" s="329"/>
      <c r="M113" s="329"/>
      <c r="N113" s="329"/>
      <c r="O113" s="329"/>
      <c r="P113" s="329"/>
      <c r="Q113" s="329"/>
      <c r="R113" s="494"/>
      <c r="S113" s="494"/>
      <c r="T113" s="494"/>
      <c r="U113" s="494"/>
      <c r="V113" s="494"/>
      <c r="W113" s="494"/>
      <c r="X113" s="494"/>
      <c r="Y113" s="492"/>
      <c r="Z113" s="492"/>
      <c r="AA113" s="492"/>
      <c r="AB113" s="492"/>
    </row>
    <row r="114" spans="1:28" ht="22.5" hidden="1">
      <c r="A114" s="78" t="s">
        <v>306</v>
      </c>
      <c r="B114" s="74" t="s">
        <v>380</v>
      </c>
      <c r="C114" s="179" t="s">
        <v>1040</v>
      </c>
      <c r="D114" s="179" t="s">
        <v>1026</v>
      </c>
      <c r="E114" s="291"/>
      <c r="F114" s="64"/>
      <c r="G114" s="64"/>
      <c r="H114" s="64"/>
      <c r="I114" s="64"/>
      <c r="J114" s="64"/>
      <c r="K114" s="68"/>
      <c r="L114" s="68"/>
      <c r="M114" s="68"/>
      <c r="N114" s="68"/>
      <c r="O114" s="68"/>
      <c r="P114" s="68"/>
      <c r="Q114" s="134"/>
      <c r="R114" s="68"/>
      <c r="S114" s="68"/>
      <c r="T114" s="68"/>
      <c r="U114" s="68"/>
      <c r="V114" s="68"/>
      <c r="W114" s="68"/>
      <c r="X114" s="68"/>
      <c r="Y114" s="64"/>
      <c r="Z114" s="64"/>
      <c r="AA114" s="64"/>
      <c r="AB114" s="64"/>
    </row>
    <row r="115" spans="1:28" ht="101.25" hidden="1">
      <c r="A115" s="101" t="s">
        <v>521</v>
      </c>
      <c r="B115" s="87" t="s">
        <v>130</v>
      </c>
      <c r="C115" s="192" t="s">
        <v>1040</v>
      </c>
      <c r="D115" s="203" t="s">
        <v>1026</v>
      </c>
      <c r="E115" s="291"/>
      <c r="F115" s="64"/>
      <c r="G115" s="64"/>
      <c r="H115" s="64"/>
      <c r="I115" s="64"/>
      <c r="J115" s="64"/>
      <c r="K115" s="68"/>
      <c r="L115" s="68"/>
      <c r="M115" s="68"/>
      <c r="N115" s="68"/>
      <c r="O115" s="68"/>
      <c r="P115" s="68"/>
      <c r="Q115" s="134"/>
      <c r="R115" s="68"/>
      <c r="S115" s="68"/>
      <c r="T115" s="68"/>
      <c r="U115" s="68"/>
      <c r="V115" s="68"/>
      <c r="W115" s="68"/>
      <c r="X115" s="68"/>
      <c r="Y115" s="64"/>
      <c r="Z115" s="64"/>
      <c r="AA115" s="64"/>
      <c r="AB115" s="64"/>
    </row>
    <row r="116" spans="1:28" s="6" customFormat="1" ht="18" hidden="1">
      <c r="A116" s="96" t="s">
        <v>251</v>
      </c>
      <c r="B116" s="80"/>
      <c r="C116" s="205"/>
      <c r="D116" s="253"/>
      <c r="E116" s="307"/>
      <c r="F116" s="65"/>
      <c r="G116" s="65"/>
      <c r="H116" s="65"/>
      <c r="I116" s="65"/>
      <c r="J116" s="65"/>
      <c r="K116" s="155"/>
      <c r="L116" s="155"/>
      <c r="M116" s="155"/>
      <c r="N116" s="155"/>
      <c r="O116" s="155"/>
      <c r="P116" s="155"/>
      <c r="Q116" s="332"/>
      <c r="R116" s="155"/>
      <c r="S116" s="155"/>
      <c r="T116" s="155"/>
      <c r="U116" s="155"/>
      <c r="V116" s="155"/>
      <c r="W116" s="155"/>
      <c r="X116" s="155"/>
      <c r="Y116" s="65"/>
      <c r="Z116" s="65"/>
      <c r="AA116" s="65"/>
      <c r="AB116" s="65"/>
    </row>
    <row r="117" spans="1:28" ht="18" hidden="1">
      <c r="A117" s="83" t="s">
        <v>358</v>
      </c>
      <c r="B117" s="82" t="s">
        <v>131</v>
      </c>
      <c r="C117" s="202" t="s">
        <v>1040</v>
      </c>
      <c r="D117" s="202" t="s">
        <v>1026</v>
      </c>
      <c r="E117" s="295"/>
      <c r="F117" s="63"/>
      <c r="G117" s="63"/>
      <c r="H117" s="63"/>
      <c r="I117" s="63"/>
      <c r="J117" s="63"/>
      <c r="K117" s="73"/>
      <c r="L117" s="73"/>
      <c r="M117" s="73"/>
      <c r="N117" s="73"/>
      <c r="O117" s="73"/>
      <c r="P117" s="73"/>
      <c r="Q117" s="328"/>
      <c r="R117" s="73"/>
      <c r="S117" s="73"/>
      <c r="T117" s="73"/>
      <c r="U117" s="73"/>
      <c r="V117" s="73"/>
      <c r="W117" s="73"/>
      <c r="X117" s="73"/>
      <c r="Y117" s="63"/>
      <c r="Z117" s="63"/>
      <c r="AA117" s="63"/>
      <c r="AB117" s="63"/>
    </row>
    <row r="118" spans="1:28" ht="18" hidden="1">
      <c r="A118" s="83" t="s">
        <v>357</v>
      </c>
      <c r="B118" s="87" t="s">
        <v>132</v>
      </c>
      <c r="C118" s="203" t="s">
        <v>1040</v>
      </c>
      <c r="D118" s="203" t="s">
        <v>1026</v>
      </c>
      <c r="E118" s="291"/>
      <c r="F118" s="64"/>
      <c r="G118" s="64"/>
      <c r="H118" s="64"/>
      <c r="I118" s="64"/>
      <c r="J118" s="64"/>
      <c r="K118" s="68"/>
      <c r="L118" s="68"/>
      <c r="M118" s="68"/>
      <c r="N118" s="68"/>
      <c r="O118" s="68"/>
      <c r="P118" s="68"/>
      <c r="Q118" s="134"/>
      <c r="R118" s="68"/>
      <c r="S118" s="68"/>
      <c r="T118" s="68"/>
      <c r="U118" s="68"/>
      <c r="V118" s="68"/>
      <c r="W118" s="68"/>
      <c r="X118" s="68"/>
      <c r="Y118" s="64"/>
      <c r="Z118" s="64"/>
      <c r="AA118" s="64"/>
      <c r="AB118" s="64"/>
    </row>
    <row r="119" spans="1:28" ht="18" hidden="1">
      <c r="A119" s="83" t="s">
        <v>356</v>
      </c>
      <c r="B119" s="82" t="s">
        <v>133</v>
      </c>
      <c r="C119" s="203" t="s">
        <v>1040</v>
      </c>
      <c r="D119" s="203" t="s">
        <v>1026</v>
      </c>
      <c r="E119" s="291"/>
      <c r="F119" s="64"/>
      <c r="G119" s="64"/>
      <c r="H119" s="64"/>
      <c r="I119" s="64"/>
      <c r="J119" s="64"/>
      <c r="K119" s="68"/>
      <c r="L119" s="68"/>
      <c r="M119" s="68"/>
      <c r="N119" s="68"/>
      <c r="O119" s="68"/>
      <c r="P119" s="68"/>
      <c r="Q119" s="134"/>
      <c r="R119" s="68"/>
      <c r="S119" s="68"/>
      <c r="T119" s="68"/>
      <c r="U119" s="68"/>
      <c r="V119" s="68"/>
      <c r="W119" s="68"/>
      <c r="X119" s="68"/>
      <c r="Y119" s="64"/>
      <c r="Z119" s="64"/>
      <c r="AA119" s="64"/>
      <c r="AB119" s="64"/>
    </row>
    <row r="120" spans="1:28" ht="18" hidden="1">
      <c r="A120" s="83" t="s">
        <v>522</v>
      </c>
      <c r="B120" s="82" t="s">
        <v>523</v>
      </c>
      <c r="C120" s="203" t="s">
        <v>1040</v>
      </c>
      <c r="D120" s="203" t="s">
        <v>1026</v>
      </c>
      <c r="E120" s="291"/>
      <c r="F120" s="64"/>
      <c r="G120" s="64"/>
      <c r="H120" s="64"/>
      <c r="I120" s="64"/>
      <c r="J120" s="64"/>
      <c r="K120" s="68"/>
      <c r="L120" s="68"/>
      <c r="M120" s="68"/>
      <c r="N120" s="68"/>
      <c r="O120" s="68"/>
      <c r="P120" s="68"/>
      <c r="Q120" s="134"/>
      <c r="R120" s="68"/>
      <c r="S120" s="68"/>
      <c r="T120" s="68"/>
      <c r="U120" s="68"/>
      <c r="V120" s="68"/>
      <c r="W120" s="68"/>
      <c r="X120" s="68"/>
      <c r="Y120" s="64"/>
      <c r="Z120" s="64"/>
      <c r="AA120" s="64"/>
      <c r="AB120" s="64"/>
    </row>
    <row r="121" spans="1:28" ht="18" hidden="1">
      <c r="A121" s="83" t="s">
        <v>524</v>
      </c>
      <c r="B121" s="82" t="s">
        <v>525</v>
      </c>
      <c r="C121" s="203" t="s">
        <v>1040</v>
      </c>
      <c r="D121" s="203" t="s">
        <v>1026</v>
      </c>
      <c r="E121" s="291"/>
      <c r="F121" s="64"/>
      <c r="G121" s="64"/>
      <c r="H121" s="64"/>
      <c r="I121" s="64"/>
      <c r="J121" s="64"/>
      <c r="K121" s="68"/>
      <c r="L121" s="68"/>
      <c r="M121" s="68"/>
      <c r="N121" s="68"/>
      <c r="O121" s="68"/>
      <c r="P121" s="68"/>
      <c r="Q121" s="134"/>
      <c r="R121" s="68"/>
      <c r="S121" s="68"/>
      <c r="T121" s="68"/>
      <c r="U121" s="68"/>
      <c r="V121" s="68"/>
      <c r="W121" s="68"/>
      <c r="X121" s="68"/>
      <c r="Y121" s="64"/>
      <c r="Z121" s="64"/>
      <c r="AA121" s="64"/>
      <c r="AB121" s="64"/>
    </row>
    <row r="122" spans="1:28" ht="112.5" hidden="1">
      <c r="A122" s="101" t="s">
        <v>154</v>
      </c>
      <c r="B122" s="87" t="s">
        <v>134</v>
      </c>
      <c r="C122" s="203" t="s">
        <v>1040</v>
      </c>
      <c r="D122" s="203" t="s">
        <v>1026</v>
      </c>
      <c r="E122" s="291"/>
      <c r="F122" s="64"/>
      <c r="G122" s="64"/>
      <c r="H122" s="64"/>
      <c r="I122" s="64"/>
      <c r="J122" s="64"/>
      <c r="K122" s="68"/>
      <c r="L122" s="68"/>
      <c r="M122" s="68"/>
      <c r="N122" s="68"/>
      <c r="O122" s="68"/>
      <c r="P122" s="68"/>
      <c r="Q122" s="134"/>
      <c r="R122" s="68"/>
      <c r="S122" s="68"/>
      <c r="T122" s="68"/>
      <c r="U122" s="68"/>
      <c r="V122" s="68"/>
      <c r="W122" s="68"/>
      <c r="X122" s="68"/>
      <c r="Y122" s="64"/>
      <c r="Z122" s="64"/>
      <c r="AA122" s="64"/>
      <c r="AB122" s="64"/>
    </row>
    <row r="123" spans="1:28" ht="157.5" hidden="1">
      <c r="A123" s="98" t="s">
        <v>129</v>
      </c>
      <c r="B123" s="87" t="s">
        <v>526</v>
      </c>
      <c r="C123" s="203" t="s">
        <v>1040</v>
      </c>
      <c r="D123" s="203" t="s">
        <v>1026</v>
      </c>
      <c r="E123" s="291"/>
      <c r="F123" s="64"/>
      <c r="G123" s="64"/>
      <c r="H123" s="64"/>
      <c r="I123" s="64"/>
      <c r="J123" s="64"/>
      <c r="K123" s="68"/>
      <c r="L123" s="68"/>
      <c r="M123" s="68"/>
      <c r="N123" s="68"/>
      <c r="O123" s="68"/>
      <c r="P123" s="68"/>
      <c r="Q123" s="134"/>
      <c r="R123" s="68"/>
      <c r="S123" s="68"/>
      <c r="T123" s="68"/>
      <c r="U123" s="68"/>
      <c r="V123" s="68"/>
      <c r="W123" s="68"/>
      <c r="X123" s="68"/>
      <c r="Y123" s="64"/>
      <c r="Z123" s="64"/>
      <c r="AA123" s="64"/>
      <c r="AB123" s="64"/>
    </row>
    <row r="124" spans="1:28" ht="67.5" hidden="1">
      <c r="A124" s="177" t="s">
        <v>629</v>
      </c>
      <c r="B124" s="632" t="s">
        <v>630</v>
      </c>
      <c r="C124" s="645" t="s">
        <v>1040</v>
      </c>
      <c r="D124" s="495"/>
      <c r="E124" s="647"/>
      <c r="F124" s="641"/>
      <c r="G124" s="641" t="s">
        <v>237</v>
      </c>
      <c r="H124" s="641" t="s">
        <v>237</v>
      </c>
      <c r="I124" s="641"/>
      <c r="J124" s="641"/>
      <c r="K124" s="643"/>
      <c r="L124" s="643"/>
      <c r="M124" s="643"/>
      <c r="N124" s="643"/>
      <c r="O124" s="643"/>
      <c r="P124" s="643"/>
      <c r="Q124" s="643"/>
      <c r="R124" s="643"/>
      <c r="S124" s="643" t="s">
        <v>237</v>
      </c>
      <c r="T124" s="643" t="s">
        <v>237</v>
      </c>
      <c r="U124" s="649"/>
      <c r="V124" s="649"/>
      <c r="W124" s="649"/>
      <c r="X124" s="649"/>
      <c r="Y124" s="638"/>
      <c r="Z124" s="638"/>
      <c r="AA124" s="638"/>
      <c r="AB124" s="638"/>
    </row>
    <row r="125" spans="1:28" ht="12.75" hidden="1">
      <c r="A125" s="104" t="s">
        <v>335</v>
      </c>
      <c r="B125" s="633"/>
      <c r="C125" s="646"/>
      <c r="D125" s="496" t="s">
        <v>1026</v>
      </c>
      <c r="E125" s="648"/>
      <c r="F125" s="642"/>
      <c r="G125" s="642"/>
      <c r="H125" s="642"/>
      <c r="I125" s="642"/>
      <c r="J125" s="642"/>
      <c r="K125" s="644"/>
      <c r="L125" s="644"/>
      <c r="M125" s="644"/>
      <c r="N125" s="644"/>
      <c r="O125" s="644"/>
      <c r="P125" s="644"/>
      <c r="Q125" s="644"/>
      <c r="R125" s="644"/>
      <c r="S125" s="644"/>
      <c r="T125" s="644"/>
      <c r="U125" s="650"/>
      <c r="V125" s="650"/>
      <c r="W125" s="650"/>
      <c r="X125" s="650"/>
      <c r="Y125" s="639"/>
      <c r="Z125" s="639"/>
      <c r="AA125" s="639"/>
      <c r="AB125" s="639"/>
    </row>
    <row r="126" spans="1:28" ht="67.5" hidden="1">
      <c r="A126" s="132" t="s">
        <v>748</v>
      </c>
      <c r="B126" s="87" t="s">
        <v>749</v>
      </c>
      <c r="C126" s="203" t="s">
        <v>1040</v>
      </c>
      <c r="D126" s="203" t="s">
        <v>1026</v>
      </c>
      <c r="E126" s="291"/>
      <c r="F126" s="64"/>
      <c r="G126" s="64" t="s">
        <v>237</v>
      </c>
      <c r="H126" s="64" t="s">
        <v>237</v>
      </c>
      <c r="I126" s="64"/>
      <c r="J126" s="64"/>
      <c r="K126" s="68"/>
      <c r="L126" s="68"/>
      <c r="M126" s="68"/>
      <c r="N126" s="68"/>
      <c r="O126" s="68"/>
      <c r="P126" s="68"/>
      <c r="Q126" s="333"/>
      <c r="R126" s="68"/>
      <c r="S126" s="68" t="s">
        <v>237</v>
      </c>
      <c r="T126" s="68" t="s">
        <v>237</v>
      </c>
      <c r="U126" s="68"/>
      <c r="V126" s="68"/>
      <c r="W126" s="68"/>
      <c r="X126" s="68"/>
      <c r="Y126" s="64"/>
      <c r="Z126" s="64"/>
      <c r="AA126" s="64"/>
      <c r="AB126" s="64"/>
    </row>
    <row r="127" spans="1:28" ht="90" hidden="1">
      <c r="A127" s="132" t="s">
        <v>750</v>
      </c>
      <c r="B127" s="87" t="s">
        <v>751</v>
      </c>
      <c r="C127" s="203" t="s">
        <v>1040</v>
      </c>
      <c r="D127" s="203" t="s">
        <v>1026</v>
      </c>
      <c r="E127" s="291"/>
      <c r="F127" s="64"/>
      <c r="G127" s="64" t="s">
        <v>237</v>
      </c>
      <c r="H127" s="64" t="s">
        <v>237</v>
      </c>
      <c r="I127" s="64"/>
      <c r="J127" s="64"/>
      <c r="K127" s="68"/>
      <c r="L127" s="68"/>
      <c r="M127" s="68"/>
      <c r="N127" s="68"/>
      <c r="O127" s="68"/>
      <c r="P127" s="68"/>
      <c r="Q127" s="333"/>
      <c r="R127" s="68"/>
      <c r="S127" s="68" t="s">
        <v>237</v>
      </c>
      <c r="T127" s="68" t="s">
        <v>237</v>
      </c>
      <c r="U127" s="68"/>
      <c r="V127" s="68"/>
      <c r="W127" s="68"/>
      <c r="X127" s="68"/>
      <c r="Y127" s="64"/>
      <c r="Z127" s="64"/>
      <c r="AA127" s="64"/>
      <c r="AB127" s="64"/>
    </row>
    <row r="128" spans="1:28" ht="90.75" customHeight="1" hidden="1">
      <c r="A128" s="132" t="s">
        <v>752</v>
      </c>
      <c r="B128" s="87" t="s">
        <v>753</v>
      </c>
      <c r="C128" s="203" t="s">
        <v>1040</v>
      </c>
      <c r="D128" s="203" t="s">
        <v>1026</v>
      </c>
      <c r="E128" s="291"/>
      <c r="F128" s="64"/>
      <c r="G128" s="64" t="s">
        <v>237</v>
      </c>
      <c r="H128" s="64" t="s">
        <v>237</v>
      </c>
      <c r="I128" s="64"/>
      <c r="J128" s="64"/>
      <c r="K128" s="68"/>
      <c r="L128" s="68"/>
      <c r="M128" s="68"/>
      <c r="N128" s="68"/>
      <c r="O128" s="68"/>
      <c r="P128" s="68"/>
      <c r="Q128" s="333"/>
      <c r="R128" s="68"/>
      <c r="S128" s="68" t="s">
        <v>237</v>
      </c>
      <c r="T128" s="68" t="s">
        <v>237</v>
      </c>
      <c r="U128" s="68"/>
      <c r="V128" s="68"/>
      <c r="W128" s="68"/>
      <c r="X128" s="68"/>
      <c r="Y128" s="64"/>
      <c r="Z128" s="64"/>
      <c r="AA128" s="64"/>
      <c r="AB128" s="64"/>
    </row>
    <row r="129" spans="1:28" ht="20.25" customHeight="1" hidden="1">
      <c r="A129" s="132" t="s">
        <v>754</v>
      </c>
      <c r="B129" s="87" t="s">
        <v>755</v>
      </c>
      <c r="C129" s="203" t="s">
        <v>1040</v>
      </c>
      <c r="D129" s="203" t="s">
        <v>1026</v>
      </c>
      <c r="E129" s="291"/>
      <c r="F129" s="64"/>
      <c r="G129" s="64" t="s">
        <v>237</v>
      </c>
      <c r="H129" s="64" t="s">
        <v>237</v>
      </c>
      <c r="I129" s="64"/>
      <c r="J129" s="64"/>
      <c r="K129" s="68"/>
      <c r="L129" s="68"/>
      <c r="M129" s="68"/>
      <c r="N129" s="68"/>
      <c r="O129" s="68"/>
      <c r="P129" s="68"/>
      <c r="Q129" s="333"/>
      <c r="R129" s="68"/>
      <c r="S129" s="68" t="s">
        <v>237</v>
      </c>
      <c r="T129" s="68" t="s">
        <v>237</v>
      </c>
      <c r="U129" s="68"/>
      <c r="V129" s="68"/>
      <c r="W129" s="68"/>
      <c r="X129" s="68"/>
      <c r="Y129" s="64"/>
      <c r="Z129" s="64"/>
      <c r="AA129" s="64"/>
      <c r="AB129" s="64"/>
    </row>
    <row r="130" spans="1:28" ht="22.5" hidden="1">
      <c r="A130" s="103" t="s">
        <v>527</v>
      </c>
      <c r="B130" s="49" t="s">
        <v>528</v>
      </c>
      <c r="C130" s="199" t="s">
        <v>1025</v>
      </c>
      <c r="D130" s="179" t="s">
        <v>1026</v>
      </c>
      <c r="E130" s="291"/>
      <c r="F130" s="64"/>
      <c r="G130" s="64"/>
      <c r="H130" s="64"/>
      <c r="I130" s="64"/>
      <c r="J130" s="64"/>
      <c r="K130" s="68"/>
      <c r="L130" s="68"/>
      <c r="M130" s="68"/>
      <c r="N130" s="68"/>
      <c r="O130" s="68"/>
      <c r="P130" s="68"/>
      <c r="Q130" s="134"/>
      <c r="R130" s="68"/>
      <c r="S130" s="68"/>
      <c r="T130" s="68"/>
      <c r="U130" s="68"/>
      <c r="V130" s="68"/>
      <c r="W130" s="68"/>
      <c r="X130" s="68"/>
      <c r="Y130" s="64"/>
      <c r="Z130" s="64"/>
      <c r="AA130" s="64"/>
      <c r="AB130" s="64"/>
    </row>
    <row r="131" spans="1:28" ht="18" hidden="1">
      <c r="A131" s="104" t="s">
        <v>335</v>
      </c>
      <c r="B131" s="105"/>
      <c r="C131" s="254"/>
      <c r="D131" s="254"/>
      <c r="E131" s="309"/>
      <c r="F131" s="126"/>
      <c r="G131" s="65"/>
      <c r="H131" s="126"/>
      <c r="I131" s="126"/>
      <c r="J131" s="65"/>
      <c r="K131" s="334"/>
      <c r="L131" s="334"/>
      <c r="M131" s="155"/>
      <c r="N131" s="334"/>
      <c r="O131" s="155"/>
      <c r="P131" s="334"/>
      <c r="Q131" s="335"/>
      <c r="R131" s="334"/>
      <c r="S131" s="155"/>
      <c r="T131" s="334"/>
      <c r="U131" s="155"/>
      <c r="V131" s="334"/>
      <c r="W131" s="334"/>
      <c r="X131" s="155"/>
      <c r="Y131" s="126"/>
      <c r="Z131" s="126"/>
      <c r="AA131" s="65"/>
      <c r="AB131" s="65"/>
    </row>
    <row r="132" spans="1:28" ht="102" customHeight="1" hidden="1">
      <c r="A132" s="92" t="s">
        <v>529</v>
      </c>
      <c r="B132" s="82" t="s">
        <v>530</v>
      </c>
      <c r="C132" s="240" t="s">
        <v>1025</v>
      </c>
      <c r="D132" s="240" t="s">
        <v>1026</v>
      </c>
      <c r="E132" s="295"/>
      <c r="F132" s="63"/>
      <c r="G132" s="63"/>
      <c r="H132" s="63"/>
      <c r="I132" s="63"/>
      <c r="J132" s="63"/>
      <c r="K132" s="73"/>
      <c r="L132" s="73"/>
      <c r="M132" s="73"/>
      <c r="N132" s="73"/>
      <c r="O132" s="73"/>
      <c r="P132" s="73"/>
      <c r="Q132" s="328"/>
      <c r="R132" s="73"/>
      <c r="S132" s="73"/>
      <c r="T132" s="73"/>
      <c r="U132" s="73"/>
      <c r="V132" s="73"/>
      <c r="W132" s="73"/>
      <c r="X132" s="73"/>
      <c r="Y132" s="63"/>
      <c r="Z132" s="63"/>
      <c r="AA132" s="63"/>
      <c r="AB132" s="63"/>
    </row>
    <row r="133" spans="1:28" ht="24.75" customHeight="1" hidden="1">
      <c r="A133" s="106" t="s">
        <v>531</v>
      </c>
      <c r="B133" s="87" t="s">
        <v>532</v>
      </c>
      <c r="C133" s="179" t="s">
        <v>1025</v>
      </c>
      <c r="D133" s="179" t="s">
        <v>1026</v>
      </c>
      <c r="E133" s="291"/>
      <c r="F133" s="64"/>
      <c r="G133" s="64"/>
      <c r="H133" s="64"/>
      <c r="I133" s="64"/>
      <c r="J133" s="64"/>
      <c r="K133" s="68"/>
      <c r="L133" s="68"/>
      <c r="M133" s="68"/>
      <c r="N133" s="68"/>
      <c r="O133" s="68"/>
      <c r="P133" s="68"/>
      <c r="Q133" s="134"/>
      <c r="R133" s="68"/>
      <c r="S133" s="68"/>
      <c r="T133" s="68"/>
      <c r="U133" s="68"/>
      <c r="V133" s="68"/>
      <c r="W133" s="68"/>
      <c r="X133" s="68"/>
      <c r="Y133" s="64"/>
      <c r="Z133" s="64"/>
      <c r="AA133" s="64"/>
      <c r="AB133" s="64"/>
    </row>
    <row r="134" spans="1:28" ht="57.75" customHeight="1" hidden="1">
      <c r="A134" s="94" t="s">
        <v>533</v>
      </c>
      <c r="B134" s="87" t="s">
        <v>534</v>
      </c>
      <c r="C134" s="179" t="s">
        <v>1025</v>
      </c>
      <c r="D134" s="179" t="s">
        <v>1026</v>
      </c>
      <c r="E134" s="291"/>
      <c r="F134" s="64"/>
      <c r="G134" s="64"/>
      <c r="H134" s="64"/>
      <c r="I134" s="64"/>
      <c r="J134" s="64"/>
      <c r="K134" s="68"/>
      <c r="L134" s="68"/>
      <c r="M134" s="68"/>
      <c r="N134" s="68"/>
      <c r="O134" s="68"/>
      <c r="P134" s="68"/>
      <c r="Q134" s="134"/>
      <c r="R134" s="68"/>
      <c r="S134" s="68"/>
      <c r="T134" s="68"/>
      <c r="U134" s="68"/>
      <c r="V134" s="68"/>
      <c r="W134" s="68"/>
      <c r="X134" s="68"/>
      <c r="Y134" s="64"/>
      <c r="Z134" s="64"/>
      <c r="AA134" s="64"/>
      <c r="AB134" s="64"/>
    </row>
    <row r="135" spans="1:28" ht="60" customHeight="1" hidden="1">
      <c r="A135" s="94" t="s">
        <v>535</v>
      </c>
      <c r="B135" s="87" t="s">
        <v>536</v>
      </c>
      <c r="C135" s="179" t="s">
        <v>1025</v>
      </c>
      <c r="D135" s="179" t="s">
        <v>1026</v>
      </c>
      <c r="E135" s="291"/>
      <c r="F135" s="64"/>
      <c r="G135" s="64"/>
      <c r="H135" s="64"/>
      <c r="I135" s="272"/>
      <c r="J135" s="272"/>
      <c r="K135" s="329"/>
      <c r="L135" s="329"/>
      <c r="M135" s="329"/>
      <c r="N135" s="329"/>
      <c r="O135" s="329"/>
      <c r="P135" s="329"/>
      <c r="Q135" s="134"/>
      <c r="R135" s="68"/>
      <c r="S135" s="68"/>
      <c r="T135" s="68"/>
      <c r="U135" s="329"/>
      <c r="V135" s="329"/>
      <c r="W135" s="329"/>
      <c r="X135" s="329"/>
      <c r="Y135" s="272"/>
      <c r="Z135" s="272"/>
      <c r="AA135" s="272"/>
      <c r="AB135" s="272"/>
    </row>
    <row r="136" spans="1:28" ht="60" customHeight="1" hidden="1">
      <c r="A136" s="107" t="s">
        <v>537</v>
      </c>
      <c r="B136" s="87" t="s">
        <v>538</v>
      </c>
      <c r="C136" s="179" t="s">
        <v>1025</v>
      </c>
      <c r="D136" s="179" t="s">
        <v>1026</v>
      </c>
      <c r="E136" s="291"/>
      <c r="F136" s="64"/>
      <c r="G136" s="64"/>
      <c r="H136" s="64"/>
      <c r="I136" s="272"/>
      <c r="J136" s="272"/>
      <c r="K136" s="329"/>
      <c r="L136" s="329"/>
      <c r="M136" s="329"/>
      <c r="N136" s="329"/>
      <c r="O136" s="329"/>
      <c r="P136" s="329"/>
      <c r="Q136" s="134"/>
      <c r="R136" s="68"/>
      <c r="S136" s="68"/>
      <c r="T136" s="68"/>
      <c r="U136" s="329"/>
      <c r="V136" s="329"/>
      <c r="W136" s="329"/>
      <c r="X136" s="329"/>
      <c r="Y136" s="272"/>
      <c r="Z136" s="272"/>
      <c r="AA136" s="272"/>
      <c r="AB136" s="272"/>
    </row>
    <row r="137" spans="1:28" ht="56.25" customHeight="1" hidden="1">
      <c r="A137" s="107" t="s">
        <v>930</v>
      </c>
      <c r="B137" s="87" t="s">
        <v>539</v>
      </c>
      <c r="C137" s="179" t="s">
        <v>1025</v>
      </c>
      <c r="D137" s="179" t="s">
        <v>1026</v>
      </c>
      <c r="E137" s="291"/>
      <c r="F137" s="64"/>
      <c r="G137" s="64"/>
      <c r="H137" s="64"/>
      <c r="I137" s="64"/>
      <c r="J137" s="64"/>
      <c r="K137" s="68"/>
      <c r="L137" s="68"/>
      <c r="M137" s="68"/>
      <c r="N137" s="68"/>
      <c r="O137" s="68"/>
      <c r="P137" s="68"/>
      <c r="Q137" s="134"/>
      <c r="R137" s="68"/>
      <c r="S137" s="68"/>
      <c r="T137" s="68"/>
      <c r="U137" s="68"/>
      <c r="V137" s="68"/>
      <c r="W137" s="68"/>
      <c r="X137" s="68"/>
      <c r="Y137" s="64"/>
      <c r="Z137" s="64"/>
      <c r="AA137" s="64"/>
      <c r="AB137" s="64"/>
    </row>
    <row r="138" spans="1:28" ht="28.5" customHeight="1" hidden="1">
      <c r="A138" s="107" t="s">
        <v>756</v>
      </c>
      <c r="B138" s="87" t="s">
        <v>540</v>
      </c>
      <c r="C138" s="179" t="s">
        <v>1025</v>
      </c>
      <c r="D138" s="179" t="s">
        <v>1026</v>
      </c>
      <c r="E138" s="291"/>
      <c r="F138" s="64"/>
      <c r="G138" s="64"/>
      <c r="H138" s="64"/>
      <c r="I138" s="64"/>
      <c r="J138" s="64"/>
      <c r="K138" s="68"/>
      <c r="L138" s="68"/>
      <c r="M138" s="68"/>
      <c r="N138" s="68"/>
      <c r="O138" s="68"/>
      <c r="P138" s="68"/>
      <c r="Q138" s="134"/>
      <c r="R138" s="68"/>
      <c r="S138" s="68"/>
      <c r="T138" s="68"/>
      <c r="U138" s="68"/>
      <c r="V138" s="68"/>
      <c r="W138" s="68"/>
      <c r="X138" s="68"/>
      <c r="Y138" s="64"/>
      <c r="Z138" s="64"/>
      <c r="AA138" s="64"/>
      <c r="AB138" s="64"/>
    </row>
    <row r="139" spans="1:28" ht="59.25" customHeight="1" hidden="1">
      <c r="A139" s="107" t="s">
        <v>931</v>
      </c>
      <c r="B139" s="87" t="s">
        <v>541</v>
      </c>
      <c r="C139" s="179" t="s">
        <v>1025</v>
      </c>
      <c r="D139" s="179" t="s">
        <v>1026</v>
      </c>
      <c r="E139" s="291"/>
      <c r="F139" s="64"/>
      <c r="G139" s="64"/>
      <c r="H139" s="64"/>
      <c r="I139" s="64"/>
      <c r="J139" s="64"/>
      <c r="K139" s="68"/>
      <c r="L139" s="68"/>
      <c r="M139" s="68"/>
      <c r="N139" s="68"/>
      <c r="O139" s="68"/>
      <c r="P139" s="68"/>
      <c r="Q139" s="134"/>
      <c r="R139" s="68"/>
      <c r="S139" s="68"/>
      <c r="T139" s="68"/>
      <c r="U139" s="68"/>
      <c r="V139" s="68"/>
      <c r="W139" s="68"/>
      <c r="X139" s="68"/>
      <c r="Y139" s="64"/>
      <c r="Z139" s="64"/>
      <c r="AA139" s="64"/>
      <c r="AB139" s="64"/>
    </row>
    <row r="140" spans="1:28" ht="90.75" customHeight="1" hidden="1">
      <c r="A140" s="107" t="s">
        <v>932</v>
      </c>
      <c r="B140" s="87" t="s">
        <v>543</v>
      </c>
      <c r="C140" s="179" t="s">
        <v>1025</v>
      </c>
      <c r="D140" s="179" t="s">
        <v>1026</v>
      </c>
      <c r="E140" s="291"/>
      <c r="F140" s="64"/>
      <c r="G140" s="64"/>
      <c r="H140" s="64"/>
      <c r="I140" s="64"/>
      <c r="J140" s="64"/>
      <c r="K140" s="68"/>
      <c r="L140" s="68"/>
      <c r="M140" s="68"/>
      <c r="N140" s="68"/>
      <c r="O140" s="68"/>
      <c r="P140" s="68"/>
      <c r="Q140" s="134"/>
      <c r="R140" s="68"/>
      <c r="S140" s="68"/>
      <c r="T140" s="68"/>
      <c r="U140" s="68"/>
      <c r="V140" s="68"/>
      <c r="W140" s="68"/>
      <c r="X140" s="68"/>
      <c r="Y140" s="64"/>
      <c r="Z140" s="64"/>
      <c r="AA140" s="64"/>
      <c r="AB140" s="64"/>
    </row>
    <row r="141" spans="1:28" ht="29.25" customHeight="1" hidden="1">
      <c r="A141" s="107" t="s">
        <v>757</v>
      </c>
      <c r="B141" s="87" t="s">
        <v>758</v>
      </c>
      <c r="C141" s="179" t="s">
        <v>1025</v>
      </c>
      <c r="D141" s="179" t="s">
        <v>1026</v>
      </c>
      <c r="E141" s="291"/>
      <c r="F141" s="64"/>
      <c r="G141" s="64"/>
      <c r="H141" s="64"/>
      <c r="I141" s="64"/>
      <c r="J141" s="64"/>
      <c r="K141" s="68"/>
      <c r="L141" s="68"/>
      <c r="M141" s="68"/>
      <c r="N141" s="68"/>
      <c r="O141" s="68"/>
      <c r="P141" s="68"/>
      <c r="Q141" s="134"/>
      <c r="R141" s="68"/>
      <c r="S141" s="68"/>
      <c r="T141" s="68"/>
      <c r="U141" s="68"/>
      <c r="V141" s="68"/>
      <c r="W141" s="68"/>
      <c r="X141" s="68"/>
      <c r="Y141" s="64"/>
      <c r="Z141" s="64"/>
      <c r="AA141" s="64"/>
      <c r="AB141" s="64"/>
    </row>
    <row r="142" spans="1:28" ht="102.75" customHeight="1" hidden="1">
      <c r="A142" s="94" t="s">
        <v>542</v>
      </c>
      <c r="B142" s="87" t="s">
        <v>759</v>
      </c>
      <c r="C142" s="179" t="s">
        <v>1025</v>
      </c>
      <c r="D142" s="179" t="s">
        <v>1026</v>
      </c>
      <c r="E142" s="291"/>
      <c r="F142" s="64"/>
      <c r="G142" s="64"/>
      <c r="H142" s="64"/>
      <c r="I142" s="64" t="s">
        <v>237</v>
      </c>
      <c r="J142" s="64" t="s">
        <v>237</v>
      </c>
      <c r="K142" s="68" t="s">
        <v>237</v>
      </c>
      <c r="L142" s="68" t="s">
        <v>237</v>
      </c>
      <c r="M142" s="68" t="s">
        <v>237</v>
      </c>
      <c r="N142" s="68" t="s">
        <v>237</v>
      </c>
      <c r="O142" s="68" t="s">
        <v>237</v>
      </c>
      <c r="P142" s="68" t="s">
        <v>237</v>
      </c>
      <c r="Q142" s="134"/>
      <c r="R142" s="68"/>
      <c r="S142" s="68"/>
      <c r="T142" s="68"/>
      <c r="U142" s="68" t="s">
        <v>237</v>
      </c>
      <c r="V142" s="68" t="s">
        <v>237</v>
      </c>
      <c r="W142" s="68" t="s">
        <v>237</v>
      </c>
      <c r="X142" s="68" t="s">
        <v>237</v>
      </c>
      <c r="Y142" s="64" t="s">
        <v>237</v>
      </c>
      <c r="Z142" s="64" t="s">
        <v>237</v>
      </c>
      <c r="AA142" s="64" t="s">
        <v>237</v>
      </c>
      <c r="AB142" s="64" t="s">
        <v>237</v>
      </c>
    </row>
    <row r="143" spans="1:28" ht="21" customHeight="1" hidden="1">
      <c r="A143" s="168" t="s">
        <v>307</v>
      </c>
      <c r="B143" s="244" t="s">
        <v>381</v>
      </c>
      <c r="C143" s="179" t="s">
        <v>1025</v>
      </c>
      <c r="D143" s="179" t="s">
        <v>1026</v>
      </c>
      <c r="E143" s="301"/>
      <c r="F143" s="272"/>
      <c r="G143" s="272"/>
      <c r="H143" s="272"/>
      <c r="I143" s="272"/>
      <c r="J143" s="272"/>
      <c r="K143" s="329"/>
      <c r="L143" s="329"/>
      <c r="M143" s="329"/>
      <c r="N143" s="329"/>
      <c r="O143" s="329"/>
      <c r="P143" s="329"/>
      <c r="Q143" s="329"/>
      <c r="R143" s="329"/>
      <c r="S143" s="329"/>
      <c r="T143" s="329"/>
      <c r="U143" s="329"/>
      <c r="V143" s="329"/>
      <c r="W143" s="329"/>
      <c r="X143" s="329"/>
      <c r="Y143" s="272"/>
      <c r="Z143" s="272"/>
      <c r="AA143" s="272"/>
      <c r="AB143" s="272"/>
    </row>
    <row r="144" spans="1:28" ht="76.5" customHeight="1" hidden="1">
      <c r="A144" s="168" t="s">
        <v>441</v>
      </c>
      <c r="B144" s="244" t="s">
        <v>382</v>
      </c>
      <c r="C144" s="179" t="s">
        <v>1041</v>
      </c>
      <c r="D144" s="179" t="s">
        <v>1026</v>
      </c>
      <c r="E144" s="301"/>
      <c r="F144" s="272"/>
      <c r="G144" s="272"/>
      <c r="H144" s="272"/>
      <c r="I144" s="272"/>
      <c r="J144" s="272"/>
      <c r="K144" s="329"/>
      <c r="L144" s="329"/>
      <c r="M144" s="329"/>
      <c r="N144" s="329"/>
      <c r="O144" s="329"/>
      <c r="P144" s="329"/>
      <c r="Q144" s="329"/>
      <c r="R144" s="329"/>
      <c r="S144" s="329"/>
      <c r="T144" s="329"/>
      <c r="U144" s="329"/>
      <c r="V144" s="329"/>
      <c r="W144" s="329"/>
      <c r="X144" s="329"/>
      <c r="Y144" s="272"/>
      <c r="Z144" s="272"/>
      <c r="AA144" s="272"/>
      <c r="AB144" s="272"/>
    </row>
    <row r="145" spans="1:28" ht="22.5" hidden="1">
      <c r="A145" s="78" t="s">
        <v>249</v>
      </c>
      <c r="B145" s="91" t="s">
        <v>383</v>
      </c>
      <c r="C145" s="179" t="s">
        <v>1042</v>
      </c>
      <c r="D145" s="179" t="s">
        <v>1026</v>
      </c>
      <c r="E145" s="291"/>
      <c r="F145" s="64"/>
      <c r="G145" s="64"/>
      <c r="H145" s="64"/>
      <c r="I145" s="64"/>
      <c r="J145" s="64"/>
      <c r="K145" s="68"/>
      <c r="L145" s="68"/>
      <c r="M145" s="68"/>
      <c r="N145" s="68"/>
      <c r="O145" s="68"/>
      <c r="P145" s="68"/>
      <c r="Q145" s="134"/>
      <c r="R145" s="68"/>
      <c r="S145" s="68"/>
      <c r="T145" s="68"/>
      <c r="U145" s="68"/>
      <c r="V145" s="68"/>
      <c r="W145" s="68"/>
      <c r="X145" s="68"/>
      <c r="Y145" s="64"/>
      <c r="Z145" s="64"/>
      <c r="AA145" s="64"/>
      <c r="AB145" s="64"/>
    </row>
    <row r="146" spans="1:28" ht="10.5" customHeight="1" hidden="1">
      <c r="A146" s="96" t="s">
        <v>240</v>
      </c>
      <c r="B146" s="80"/>
      <c r="C146" s="205"/>
      <c r="D146" s="205"/>
      <c r="E146" s="311"/>
      <c r="F146" s="65"/>
      <c r="G146" s="65"/>
      <c r="H146" s="65"/>
      <c r="I146" s="65"/>
      <c r="J146" s="65"/>
      <c r="K146" s="155"/>
      <c r="L146" s="155"/>
      <c r="M146" s="155"/>
      <c r="N146" s="155"/>
      <c r="O146" s="155"/>
      <c r="P146" s="155"/>
      <c r="Q146" s="332"/>
      <c r="R146" s="155"/>
      <c r="S146" s="155"/>
      <c r="T146" s="155"/>
      <c r="U146" s="155"/>
      <c r="V146" s="155"/>
      <c r="W146" s="155"/>
      <c r="X146" s="155"/>
      <c r="Y146" s="65"/>
      <c r="Z146" s="65"/>
      <c r="AA146" s="65"/>
      <c r="AB146" s="65"/>
    </row>
    <row r="147" spans="1:28" ht="90" customHeight="1" hidden="1">
      <c r="A147" s="96" t="s">
        <v>544</v>
      </c>
      <c r="B147" s="82" t="s">
        <v>136</v>
      </c>
      <c r="C147" s="202" t="s">
        <v>1042</v>
      </c>
      <c r="D147" s="202" t="s">
        <v>1026</v>
      </c>
      <c r="E147" s="295"/>
      <c r="F147" s="63"/>
      <c r="G147" s="63"/>
      <c r="H147" s="63"/>
      <c r="I147" s="63"/>
      <c r="J147" s="63"/>
      <c r="K147" s="73"/>
      <c r="L147" s="73"/>
      <c r="M147" s="73"/>
      <c r="N147" s="73"/>
      <c r="O147" s="73"/>
      <c r="P147" s="73"/>
      <c r="Q147" s="328"/>
      <c r="R147" s="73"/>
      <c r="S147" s="73"/>
      <c r="T147" s="73"/>
      <c r="U147" s="73"/>
      <c r="V147" s="73"/>
      <c r="W147" s="73"/>
      <c r="X147" s="73"/>
      <c r="Y147" s="63"/>
      <c r="Z147" s="63"/>
      <c r="AA147" s="63"/>
      <c r="AB147" s="63"/>
    </row>
    <row r="148" spans="1:28" ht="46.5" customHeight="1" hidden="1">
      <c r="A148" s="78" t="s">
        <v>545</v>
      </c>
      <c r="B148" s="82" t="s">
        <v>546</v>
      </c>
      <c r="C148" s="202" t="s">
        <v>1042</v>
      </c>
      <c r="D148" s="202" t="s">
        <v>1026</v>
      </c>
      <c r="E148" s="295"/>
      <c r="F148" s="63"/>
      <c r="G148" s="63"/>
      <c r="H148" s="63"/>
      <c r="I148" s="63"/>
      <c r="J148" s="63"/>
      <c r="K148" s="73"/>
      <c r="L148" s="73"/>
      <c r="M148" s="73"/>
      <c r="N148" s="73"/>
      <c r="O148" s="73"/>
      <c r="P148" s="73"/>
      <c r="Q148" s="328"/>
      <c r="R148" s="73"/>
      <c r="S148" s="73"/>
      <c r="T148" s="73"/>
      <c r="U148" s="73"/>
      <c r="V148" s="73"/>
      <c r="W148" s="73"/>
      <c r="X148" s="73"/>
      <c r="Y148" s="63"/>
      <c r="Z148" s="63"/>
      <c r="AA148" s="63"/>
      <c r="AB148" s="63"/>
    </row>
    <row r="149" spans="1:28" ht="92.25" customHeight="1" hidden="1">
      <c r="A149" s="78" t="s">
        <v>760</v>
      </c>
      <c r="B149" s="91" t="s">
        <v>384</v>
      </c>
      <c r="C149" s="179" t="s">
        <v>1025</v>
      </c>
      <c r="D149" s="179" t="s">
        <v>1026</v>
      </c>
      <c r="E149" s="291"/>
      <c r="F149" s="64"/>
      <c r="G149" s="64"/>
      <c r="H149" s="64"/>
      <c r="I149" s="64"/>
      <c r="J149" s="64"/>
      <c r="K149" s="68"/>
      <c r="L149" s="68"/>
      <c r="M149" s="68"/>
      <c r="N149" s="68"/>
      <c r="O149" s="68"/>
      <c r="P149" s="68"/>
      <c r="Q149" s="134"/>
      <c r="R149" s="68"/>
      <c r="S149" s="68"/>
      <c r="T149" s="68"/>
      <c r="U149" s="68"/>
      <c r="V149" s="68"/>
      <c r="W149" s="68"/>
      <c r="X149" s="68"/>
      <c r="Y149" s="64"/>
      <c r="Z149" s="64"/>
      <c r="AA149" s="64"/>
      <c r="AB149" s="64"/>
    </row>
    <row r="150" spans="1:28" ht="202.5" customHeight="1" hidden="1">
      <c r="A150" s="208" t="s">
        <v>761</v>
      </c>
      <c r="B150" s="87" t="s">
        <v>137</v>
      </c>
      <c r="C150" s="203" t="s">
        <v>1025</v>
      </c>
      <c r="D150" s="203" t="s">
        <v>1026</v>
      </c>
      <c r="E150" s="291"/>
      <c r="F150" s="64"/>
      <c r="G150" s="64"/>
      <c r="H150" s="64"/>
      <c r="I150" s="64"/>
      <c r="J150" s="64"/>
      <c r="K150" s="68"/>
      <c r="L150" s="68"/>
      <c r="M150" s="68"/>
      <c r="N150" s="68"/>
      <c r="O150" s="68"/>
      <c r="P150" s="68"/>
      <c r="Q150" s="134"/>
      <c r="R150" s="68"/>
      <c r="S150" s="68"/>
      <c r="T150" s="68"/>
      <c r="U150" s="68"/>
      <c r="V150" s="68"/>
      <c r="W150" s="68"/>
      <c r="X150" s="68"/>
      <c r="Y150" s="64"/>
      <c r="Z150" s="64"/>
      <c r="AA150" s="64"/>
      <c r="AB150" s="64"/>
    </row>
    <row r="151" spans="1:28" ht="10.5" customHeight="1" hidden="1">
      <c r="A151" s="108" t="s">
        <v>251</v>
      </c>
      <c r="B151" s="93"/>
      <c r="C151" s="205"/>
      <c r="D151" s="205"/>
      <c r="E151" s="311"/>
      <c r="F151" s="65"/>
      <c r="G151" s="65"/>
      <c r="H151" s="65"/>
      <c r="I151" s="65"/>
      <c r="J151" s="65"/>
      <c r="K151" s="155"/>
      <c r="L151" s="155"/>
      <c r="M151" s="155"/>
      <c r="N151" s="155"/>
      <c r="O151" s="155"/>
      <c r="P151" s="155"/>
      <c r="Q151" s="332"/>
      <c r="R151" s="155"/>
      <c r="S151" s="155"/>
      <c r="T151" s="155"/>
      <c r="U151" s="155"/>
      <c r="V151" s="155"/>
      <c r="W151" s="155"/>
      <c r="X151" s="155"/>
      <c r="Y151" s="65"/>
      <c r="Z151" s="65"/>
      <c r="AA151" s="65"/>
      <c r="AB151" s="65"/>
    </row>
    <row r="152" spans="1:28" ht="45" hidden="1">
      <c r="A152" s="109" t="s">
        <v>312</v>
      </c>
      <c r="B152" s="82" t="s">
        <v>138</v>
      </c>
      <c r="C152" s="202" t="s">
        <v>1042</v>
      </c>
      <c r="D152" s="202" t="s">
        <v>1026</v>
      </c>
      <c r="E152" s="295"/>
      <c r="F152" s="63"/>
      <c r="G152" s="63"/>
      <c r="H152" s="63"/>
      <c r="I152" s="63"/>
      <c r="J152" s="63"/>
      <c r="K152" s="73"/>
      <c r="L152" s="73"/>
      <c r="M152" s="73"/>
      <c r="N152" s="73"/>
      <c r="O152" s="73"/>
      <c r="P152" s="73"/>
      <c r="Q152" s="328"/>
      <c r="R152" s="73"/>
      <c r="S152" s="73"/>
      <c r="T152" s="73"/>
      <c r="U152" s="73"/>
      <c r="V152" s="73"/>
      <c r="W152" s="73"/>
      <c r="X152" s="73"/>
      <c r="Y152" s="63"/>
      <c r="Z152" s="63"/>
      <c r="AA152" s="63"/>
      <c r="AB152" s="63"/>
    </row>
    <row r="153" spans="1:28" ht="56.25" hidden="1">
      <c r="A153" s="109" t="s">
        <v>313</v>
      </c>
      <c r="B153" s="87" t="s">
        <v>139</v>
      </c>
      <c r="C153" s="203" t="s">
        <v>1025</v>
      </c>
      <c r="D153" s="203" t="s">
        <v>1026</v>
      </c>
      <c r="E153" s="291"/>
      <c r="F153" s="64"/>
      <c r="G153" s="64"/>
      <c r="H153" s="64"/>
      <c r="I153" s="64"/>
      <c r="J153" s="64"/>
      <c r="K153" s="68"/>
      <c r="L153" s="68"/>
      <c r="M153" s="68"/>
      <c r="N153" s="68"/>
      <c r="O153" s="68"/>
      <c r="P153" s="68"/>
      <c r="Q153" s="134"/>
      <c r="R153" s="68"/>
      <c r="S153" s="68"/>
      <c r="T153" s="68"/>
      <c r="U153" s="68"/>
      <c r="V153" s="68"/>
      <c r="W153" s="68"/>
      <c r="X153" s="68"/>
      <c r="Y153" s="64"/>
      <c r="Z153" s="64"/>
      <c r="AA153" s="64"/>
      <c r="AB153" s="64"/>
    </row>
    <row r="154" spans="1:28" ht="90" hidden="1">
      <c r="A154" s="109" t="s">
        <v>332</v>
      </c>
      <c r="B154" s="110" t="s">
        <v>4</v>
      </c>
      <c r="C154" s="203" t="s">
        <v>1025</v>
      </c>
      <c r="D154" s="202" t="s">
        <v>1026</v>
      </c>
      <c r="E154" s="295"/>
      <c r="F154" s="63"/>
      <c r="G154" s="63"/>
      <c r="H154" s="63"/>
      <c r="I154" s="63"/>
      <c r="J154" s="63"/>
      <c r="K154" s="73"/>
      <c r="L154" s="73"/>
      <c r="M154" s="73"/>
      <c r="N154" s="73"/>
      <c r="O154" s="73"/>
      <c r="P154" s="73"/>
      <c r="Q154" s="328"/>
      <c r="R154" s="73"/>
      <c r="S154" s="73"/>
      <c r="T154" s="73"/>
      <c r="U154" s="73"/>
      <c r="V154" s="73"/>
      <c r="W154" s="73"/>
      <c r="X154" s="73"/>
      <c r="Y154" s="63"/>
      <c r="Z154" s="63"/>
      <c r="AA154" s="63"/>
      <c r="AB154" s="63"/>
    </row>
    <row r="155" spans="1:28" ht="101.25" hidden="1">
      <c r="A155" s="109" t="s">
        <v>253</v>
      </c>
      <c r="B155" s="82" t="s">
        <v>5</v>
      </c>
      <c r="C155" s="203" t="s">
        <v>1025</v>
      </c>
      <c r="D155" s="202" t="s">
        <v>1026</v>
      </c>
      <c r="E155" s="295"/>
      <c r="F155" s="63"/>
      <c r="G155" s="63"/>
      <c r="H155" s="63"/>
      <c r="I155" s="63"/>
      <c r="J155" s="63"/>
      <c r="K155" s="73"/>
      <c r="L155" s="73"/>
      <c r="M155" s="73"/>
      <c r="N155" s="73"/>
      <c r="O155" s="73"/>
      <c r="P155" s="73"/>
      <c r="Q155" s="328"/>
      <c r="R155" s="73"/>
      <c r="S155" s="73"/>
      <c r="T155" s="73"/>
      <c r="U155" s="73"/>
      <c r="V155" s="73"/>
      <c r="W155" s="73"/>
      <c r="X155" s="73"/>
      <c r="Y155" s="63"/>
      <c r="Z155" s="63"/>
      <c r="AA155" s="63"/>
      <c r="AB155" s="63"/>
    </row>
    <row r="156" spans="1:28" ht="52.5" customHeight="1" hidden="1">
      <c r="A156" s="92" t="s">
        <v>762</v>
      </c>
      <c r="B156" s="50" t="s">
        <v>763</v>
      </c>
      <c r="C156" s="188" t="s">
        <v>1025</v>
      </c>
      <c r="D156" s="246" t="s">
        <v>1026</v>
      </c>
      <c r="E156" s="295"/>
      <c r="F156" s="63"/>
      <c r="G156" s="63"/>
      <c r="H156" s="63"/>
      <c r="I156" s="63"/>
      <c r="J156" s="63"/>
      <c r="K156" s="73"/>
      <c r="L156" s="73"/>
      <c r="M156" s="73"/>
      <c r="N156" s="73"/>
      <c r="O156" s="73"/>
      <c r="P156" s="73"/>
      <c r="Q156" s="328"/>
      <c r="R156" s="73"/>
      <c r="S156" s="73"/>
      <c r="T156" s="73"/>
      <c r="U156" s="73"/>
      <c r="V156" s="73"/>
      <c r="W156" s="73"/>
      <c r="X156" s="73"/>
      <c r="Y156" s="63"/>
      <c r="Z156" s="63"/>
      <c r="AA156" s="63"/>
      <c r="AB156" s="63"/>
    </row>
    <row r="157" spans="1:28" ht="15" customHeight="1" hidden="1">
      <c r="A157" s="109" t="s">
        <v>240</v>
      </c>
      <c r="B157" s="630" t="s">
        <v>764</v>
      </c>
      <c r="C157" s="645" t="s">
        <v>1025</v>
      </c>
      <c r="D157" s="495"/>
      <c r="E157" s="651"/>
      <c r="F157" s="638"/>
      <c r="G157" s="638"/>
      <c r="H157" s="638"/>
      <c r="I157" s="638"/>
      <c r="J157" s="638"/>
      <c r="K157" s="649"/>
      <c r="L157" s="649"/>
      <c r="M157" s="649"/>
      <c r="N157" s="649"/>
      <c r="O157" s="649"/>
      <c r="P157" s="649"/>
      <c r="Q157" s="653"/>
      <c r="R157" s="649"/>
      <c r="S157" s="649"/>
      <c r="T157" s="649"/>
      <c r="U157" s="649"/>
      <c r="V157" s="649"/>
      <c r="W157" s="649"/>
      <c r="X157" s="649"/>
      <c r="Y157" s="638"/>
      <c r="Z157" s="638"/>
      <c r="AA157" s="638"/>
      <c r="AB157" s="638"/>
    </row>
    <row r="158" spans="1:28" ht="116.25" customHeight="1" hidden="1">
      <c r="A158" s="109" t="s">
        <v>765</v>
      </c>
      <c r="B158" s="631"/>
      <c r="C158" s="646"/>
      <c r="D158" s="496" t="s">
        <v>1026</v>
      </c>
      <c r="E158" s="652"/>
      <c r="F158" s="639"/>
      <c r="G158" s="639"/>
      <c r="H158" s="639"/>
      <c r="I158" s="639"/>
      <c r="J158" s="639"/>
      <c r="K158" s="650"/>
      <c r="L158" s="650"/>
      <c r="M158" s="650"/>
      <c r="N158" s="650"/>
      <c r="O158" s="650"/>
      <c r="P158" s="650"/>
      <c r="Q158" s="654"/>
      <c r="R158" s="650"/>
      <c r="S158" s="650"/>
      <c r="T158" s="650"/>
      <c r="U158" s="650"/>
      <c r="V158" s="650"/>
      <c r="W158" s="650"/>
      <c r="X158" s="650"/>
      <c r="Y158" s="639"/>
      <c r="Z158" s="639"/>
      <c r="AA158" s="639"/>
      <c r="AB158" s="639"/>
    </row>
    <row r="159" spans="1:28" ht="116.25" customHeight="1" hidden="1">
      <c r="A159" s="109" t="s">
        <v>766</v>
      </c>
      <c r="B159" s="82" t="s">
        <v>767</v>
      </c>
      <c r="C159" s="203" t="s">
        <v>1025</v>
      </c>
      <c r="D159" s="202" t="s">
        <v>1026</v>
      </c>
      <c r="E159" s="295"/>
      <c r="F159" s="63"/>
      <c r="G159" s="63"/>
      <c r="H159" s="63"/>
      <c r="I159" s="63"/>
      <c r="J159" s="63"/>
      <c r="K159" s="73"/>
      <c r="L159" s="73"/>
      <c r="M159" s="73"/>
      <c r="N159" s="73"/>
      <c r="O159" s="73"/>
      <c r="P159" s="73"/>
      <c r="Q159" s="328"/>
      <c r="R159" s="73"/>
      <c r="S159" s="73"/>
      <c r="T159" s="73"/>
      <c r="U159" s="73"/>
      <c r="V159" s="73"/>
      <c r="W159" s="73"/>
      <c r="X159" s="73"/>
      <c r="Y159" s="63"/>
      <c r="Z159" s="63"/>
      <c r="AA159" s="63"/>
      <c r="AB159" s="63"/>
    </row>
    <row r="160" spans="1:28" ht="152.25" customHeight="1" hidden="1">
      <c r="A160" s="153" t="s">
        <v>768</v>
      </c>
      <c r="B160" s="87" t="s">
        <v>6</v>
      </c>
      <c r="C160" s="203" t="s">
        <v>1025</v>
      </c>
      <c r="D160" s="203" t="s">
        <v>1026</v>
      </c>
      <c r="E160" s="291"/>
      <c r="F160" s="64"/>
      <c r="G160" s="64"/>
      <c r="H160" s="64"/>
      <c r="I160" s="64"/>
      <c r="J160" s="64"/>
      <c r="K160" s="68"/>
      <c r="L160" s="68"/>
      <c r="M160" s="68"/>
      <c r="N160" s="68"/>
      <c r="O160" s="68"/>
      <c r="P160" s="68"/>
      <c r="Q160" s="134"/>
      <c r="R160" s="68"/>
      <c r="S160" s="68"/>
      <c r="T160" s="68"/>
      <c r="U160" s="68"/>
      <c r="V160" s="68"/>
      <c r="W160" s="68"/>
      <c r="X160" s="68"/>
      <c r="Y160" s="64"/>
      <c r="Z160" s="64"/>
      <c r="AA160" s="64"/>
      <c r="AB160" s="64"/>
    </row>
    <row r="161" spans="1:28" ht="18" hidden="1">
      <c r="A161" s="108" t="s">
        <v>251</v>
      </c>
      <c r="B161" s="93"/>
      <c r="C161" s="205"/>
      <c r="D161" s="205"/>
      <c r="E161" s="311"/>
      <c r="F161" s="65"/>
      <c r="G161" s="65"/>
      <c r="H161" s="65"/>
      <c r="I161" s="65"/>
      <c r="J161" s="65"/>
      <c r="K161" s="155"/>
      <c r="L161" s="155"/>
      <c r="M161" s="155"/>
      <c r="N161" s="155"/>
      <c r="O161" s="155"/>
      <c r="P161" s="155"/>
      <c r="Q161" s="332"/>
      <c r="R161" s="155"/>
      <c r="S161" s="155"/>
      <c r="T161" s="155"/>
      <c r="U161" s="155"/>
      <c r="V161" s="155"/>
      <c r="W161" s="155"/>
      <c r="X161" s="155"/>
      <c r="Y161" s="65"/>
      <c r="Z161" s="65"/>
      <c r="AA161" s="65"/>
      <c r="AB161" s="65"/>
    </row>
    <row r="162" spans="1:28" ht="45" hidden="1">
      <c r="A162" s="109" t="s">
        <v>312</v>
      </c>
      <c r="B162" s="82" t="s">
        <v>7</v>
      </c>
      <c r="C162" s="202" t="s">
        <v>1042</v>
      </c>
      <c r="D162" s="202" t="s">
        <v>1026</v>
      </c>
      <c r="E162" s="295"/>
      <c r="F162" s="63"/>
      <c r="G162" s="63"/>
      <c r="H162" s="63"/>
      <c r="I162" s="63"/>
      <c r="J162" s="63"/>
      <c r="K162" s="73"/>
      <c r="L162" s="73"/>
      <c r="M162" s="73"/>
      <c r="N162" s="73"/>
      <c r="O162" s="73"/>
      <c r="P162" s="73"/>
      <c r="Q162" s="328"/>
      <c r="R162" s="73"/>
      <c r="S162" s="73"/>
      <c r="T162" s="73"/>
      <c r="U162" s="73"/>
      <c r="V162" s="73"/>
      <c r="W162" s="73"/>
      <c r="X162" s="73"/>
      <c r="Y162" s="63"/>
      <c r="Z162" s="63"/>
      <c r="AA162" s="63"/>
      <c r="AB162" s="63"/>
    </row>
    <row r="163" spans="1:28" s="9" customFormat="1" ht="53.25" customHeight="1" hidden="1">
      <c r="A163" s="109" t="s">
        <v>313</v>
      </c>
      <c r="B163" s="87" t="s">
        <v>8</v>
      </c>
      <c r="C163" s="203" t="s">
        <v>1025</v>
      </c>
      <c r="D163" s="203" t="s">
        <v>1026</v>
      </c>
      <c r="E163" s="291"/>
      <c r="F163" s="64"/>
      <c r="G163" s="64"/>
      <c r="H163" s="64"/>
      <c r="I163" s="64"/>
      <c r="J163" s="64"/>
      <c r="K163" s="68"/>
      <c r="L163" s="68"/>
      <c r="M163" s="68"/>
      <c r="N163" s="68"/>
      <c r="O163" s="68"/>
      <c r="P163" s="68"/>
      <c r="Q163" s="134"/>
      <c r="R163" s="68"/>
      <c r="S163" s="68"/>
      <c r="T163" s="68"/>
      <c r="U163" s="68"/>
      <c r="V163" s="68"/>
      <c r="W163" s="68"/>
      <c r="X163" s="68"/>
      <c r="Y163" s="64"/>
      <c r="Z163" s="64"/>
      <c r="AA163" s="64"/>
      <c r="AB163" s="64"/>
    </row>
    <row r="164" spans="1:28" ht="88.5" customHeight="1" hidden="1">
      <c r="A164" s="109" t="s">
        <v>332</v>
      </c>
      <c r="B164" s="87" t="s">
        <v>9</v>
      </c>
      <c r="C164" s="203" t="s">
        <v>1025</v>
      </c>
      <c r="D164" s="203" t="s">
        <v>1026</v>
      </c>
      <c r="E164" s="291"/>
      <c r="F164" s="64"/>
      <c r="G164" s="64"/>
      <c r="H164" s="64"/>
      <c r="I164" s="64"/>
      <c r="J164" s="64"/>
      <c r="K164" s="68"/>
      <c r="L164" s="68"/>
      <c r="M164" s="68"/>
      <c r="N164" s="68"/>
      <c r="O164" s="68"/>
      <c r="P164" s="68"/>
      <c r="Q164" s="134"/>
      <c r="R164" s="68"/>
      <c r="S164" s="68"/>
      <c r="T164" s="68"/>
      <c r="U164" s="68"/>
      <c r="V164" s="68"/>
      <c r="W164" s="68"/>
      <c r="X164" s="68"/>
      <c r="Y164" s="64"/>
      <c r="Z164" s="64"/>
      <c r="AA164" s="64"/>
      <c r="AB164" s="64"/>
    </row>
    <row r="165" spans="1:28" ht="101.25" hidden="1">
      <c r="A165" s="109" t="s">
        <v>253</v>
      </c>
      <c r="B165" s="82" t="s">
        <v>10</v>
      </c>
      <c r="C165" s="203" t="s">
        <v>1025</v>
      </c>
      <c r="D165" s="202" t="s">
        <v>1026</v>
      </c>
      <c r="E165" s="295"/>
      <c r="F165" s="63"/>
      <c r="G165" s="63"/>
      <c r="H165" s="63"/>
      <c r="I165" s="63"/>
      <c r="J165" s="63"/>
      <c r="K165" s="73"/>
      <c r="L165" s="73"/>
      <c r="M165" s="73"/>
      <c r="N165" s="73"/>
      <c r="O165" s="73"/>
      <c r="P165" s="73"/>
      <c r="Q165" s="328"/>
      <c r="R165" s="73"/>
      <c r="S165" s="73"/>
      <c r="T165" s="73"/>
      <c r="U165" s="73"/>
      <c r="V165" s="73"/>
      <c r="W165" s="73"/>
      <c r="X165" s="73"/>
      <c r="Y165" s="63"/>
      <c r="Z165" s="63"/>
      <c r="AA165" s="63"/>
      <c r="AB165" s="63"/>
    </row>
    <row r="166" spans="1:28" ht="45" hidden="1">
      <c r="A166" s="92" t="s">
        <v>762</v>
      </c>
      <c r="B166" s="50" t="s">
        <v>769</v>
      </c>
      <c r="C166" s="188" t="s">
        <v>1025</v>
      </c>
      <c r="D166" s="246" t="s">
        <v>1026</v>
      </c>
      <c r="E166" s="295"/>
      <c r="F166" s="63"/>
      <c r="G166" s="63"/>
      <c r="H166" s="63"/>
      <c r="I166" s="63"/>
      <c r="J166" s="63"/>
      <c r="K166" s="73"/>
      <c r="L166" s="73"/>
      <c r="M166" s="73"/>
      <c r="N166" s="73"/>
      <c r="O166" s="73"/>
      <c r="P166" s="73"/>
      <c r="Q166" s="328"/>
      <c r="R166" s="73"/>
      <c r="S166" s="73"/>
      <c r="T166" s="73"/>
      <c r="U166" s="73"/>
      <c r="V166" s="73"/>
      <c r="W166" s="73"/>
      <c r="X166" s="73"/>
      <c r="Y166" s="63"/>
      <c r="Z166" s="63"/>
      <c r="AA166" s="63"/>
      <c r="AB166" s="63"/>
    </row>
    <row r="167" spans="1:28" ht="12.75" hidden="1">
      <c r="A167" s="109" t="s">
        <v>240</v>
      </c>
      <c r="B167" s="630" t="s">
        <v>770</v>
      </c>
      <c r="C167" s="645" t="s">
        <v>1025</v>
      </c>
      <c r="D167" s="495"/>
      <c r="E167" s="651"/>
      <c r="F167" s="638"/>
      <c r="G167" s="638"/>
      <c r="H167" s="638"/>
      <c r="I167" s="638"/>
      <c r="J167" s="638"/>
      <c r="K167" s="649"/>
      <c r="L167" s="649"/>
      <c r="M167" s="649"/>
      <c r="N167" s="649"/>
      <c r="O167" s="649"/>
      <c r="P167" s="649"/>
      <c r="Q167" s="653"/>
      <c r="R167" s="649"/>
      <c r="S167" s="649"/>
      <c r="T167" s="649"/>
      <c r="U167" s="649"/>
      <c r="V167" s="649"/>
      <c r="W167" s="649"/>
      <c r="X167" s="649"/>
      <c r="Y167" s="638"/>
      <c r="Z167" s="638"/>
      <c r="AA167" s="638"/>
      <c r="AB167" s="638"/>
    </row>
    <row r="168" spans="1:28" ht="113.25" customHeight="1" hidden="1">
      <c r="A168" s="109" t="s">
        <v>765</v>
      </c>
      <c r="B168" s="631"/>
      <c r="C168" s="646"/>
      <c r="D168" s="496" t="s">
        <v>1026</v>
      </c>
      <c r="E168" s="652"/>
      <c r="F168" s="639"/>
      <c r="G168" s="639"/>
      <c r="H168" s="639"/>
      <c r="I168" s="639"/>
      <c r="J168" s="639"/>
      <c r="K168" s="650"/>
      <c r="L168" s="650"/>
      <c r="M168" s="650"/>
      <c r="N168" s="650"/>
      <c r="O168" s="650"/>
      <c r="P168" s="650"/>
      <c r="Q168" s="654"/>
      <c r="R168" s="650"/>
      <c r="S168" s="650"/>
      <c r="T168" s="650"/>
      <c r="U168" s="650"/>
      <c r="V168" s="650"/>
      <c r="W168" s="650"/>
      <c r="X168" s="650"/>
      <c r="Y168" s="639"/>
      <c r="Z168" s="639"/>
      <c r="AA168" s="639"/>
      <c r="AB168" s="639"/>
    </row>
    <row r="169" spans="1:28" ht="116.25" customHeight="1" hidden="1">
      <c r="A169" s="109" t="s">
        <v>766</v>
      </c>
      <c r="B169" s="82" t="s">
        <v>771</v>
      </c>
      <c r="C169" s="203" t="s">
        <v>1025</v>
      </c>
      <c r="D169" s="202" t="s">
        <v>1026</v>
      </c>
      <c r="E169" s="295"/>
      <c r="F169" s="63"/>
      <c r="G169" s="63"/>
      <c r="H169" s="63"/>
      <c r="I169" s="63"/>
      <c r="J169" s="63"/>
      <c r="K169" s="73"/>
      <c r="L169" s="73"/>
      <c r="M169" s="73"/>
      <c r="N169" s="73"/>
      <c r="O169" s="73"/>
      <c r="P169" s="73"/>
      <c r="Q169" s="328"/>
      <c r="R169" s="73"/>
      <c r="S169" s="73"/>
      <c r="T169" s="73"/>
      <c r="U169" s="73"/>
      <c r="V169" s="73"/>
      <c r="W169" s="73"/>
      <c r="X169" s="73"/>
      <c r="Y169" s="63"/>
      <c r="Z169" s="63"/>
      <c r="AA169" s="63"/>
      <c r="AB169" s="63"/>
    </row>
    <row r="170" spans="1:28" ht="21.75" customHeight="1" hidden="1">
      <c r="A170" s="78" t="s">
        <v>250</v>
      </c>
      <c r="B170" s="91" t="s">
        <v>385</v>
      </c>
      <c r="C170" s="179" t="s">
        <v>1043</v>
      </c>
      <c r="D170" s="179" t="s">
        <v>1026</v>
      </c>
      <c r="E170" s="291"/>
      <c r="F170" s="64"/>
      <c r="G170" s="64"/>
      <c r="H170" s="64"/>
      <c r="I170" s="64"/>
      <c r="J170" s="64"/>
      <c r="K170" s="68"/>
      <c r="L170" s="68"/>
      <c r="M170" s="68"/>
      <c r="N170" s="68"/>
      <c r="O170" s="68"/>
      <c r="P170" s="68"/>
      <c r="Q170" s="134"/>
      <c r="R170" s="68"/>
      <c r="S170" s="68"/>
      <c r="T170" s="68"/>
      <c r="U170" s="68"/>
      <c r="V170" s="68"/>
      <c r="W170" s="68"/>
      <c r="X170" s="68"/>
      <c r="Y170" s="64"/>
      <c r="Z170" s="64"/>
      <c r="AA170" s="64"/>
      <c r="AB170" s="64"/>
    </row>
    <row r="171" spans="1:28" ht="10.5" customHeight="1" hidden="1">
      <c r="A171" s="96" t="s">
        <v>240</v>
      </c>
      <c r="B171" s="80"/>
      <c r="C171" s="205"/>
      <c r="D171" s="205"/>
      <c r="E171" s="311"/>
      <c r="F171" s="65"/>
      <c r="G171" s="65"/>
      <c r="H171" s="65"/>
      <c r="I171" s="65"/>
      <c r="J171" s="65"/>
      <c r="K171" s="155"/>
      <c r="L171" s="155"/>
      <c r="M171" s="155"/>
      <c r="N171" s="155"/>
      <c r="O171" s="155"/>
      <c r="P171" s="155"/>
      <c r="Q171" s="332"/>
      <c r="R171" s="155"/>
      <c r="S171" s="155"/>
      <c r="T171" s="155"/>
      <c r="U171" s="155"/>
      <c r="V171" s="155"/>
      <c r="W171" s="155"/>
      <c r="X171" s="155"/>
      <c r="Y171" s="65"/>
      <c r="Z171" s="65"/>
      <c r="AA171" s="65"/>
      <c r="AB171" s="65"/>
    </row>
    <row r="172" spans="1:28" ht="126.75" customHeight="1" hidden="1">
      <c r="A172" s="96" t="s">
        <v>547</v>
      </c>
      <c r="B172" s="82" t="s">
        <v>158</v>
      </c>
      <c r="C172" s="202" t="s">
        <v>1043</v>
      </c>
      <c r="D172" s="202" t="s">
        <v>1026</v>
      </c>
      <c r="E172" s="295"/>
      <c r="F172" s="63"/>
      <c r="G172" s="63"/>
      <c r="H172" s="63"/>
      <c r="I172" s="63"/>
      <c r="J172" s="63"/>
      <c r="K172" s="73"/>
      <c r="L172" s="73"/>
      <c r="M172" s="73"/>
      <c r="N172" s="73"/>
      <c r="O172" s="73"/>
      <c r="P172" s="73"/>
      <c r="Q172" s="328"/>
      <c r="R172" s="73"/>
      <c r="S172" s="73"/>
      <c r="T172" s="73"/>
      <c r="U172" s="73"/>
      <c r="V172" s="73"/>
      <c r="W172" s="73"/>
      <c r="X172" s="73"/>
      <c r="Y172" s="63"/>
      <c r="Z172" s="63"/>
      <c r="AA172" s="63"/>
      <c r="AB172" s="63"/>
    </row>
    <row r="173" spans="1:28" ht="135.75" customHeight="1" hidden="1">
      <c r="A173" s="96" t="s">
        <v>548</v>
      </c>
      <c r="B173" s="87" t="s">
        <v>11</v>
      </c>
      <c r="C173" s="203" t="s">
        <v>1043</v>
      </c>
      <c r="D173" s="203" t="s">
        <v>1026</v>
      </c>
      <c r="E173" s="291"/>
      <c r="F173" s="64"/>
      <c r="G173" s="64"/>
      <c r="H173" s="64"/>
      <c r="I173" s="64"/>
      <c r="J173" s="64"/>
      <c r="K173" s="68"/>
      <c r="L173" s="68"/>
      <c r="M173" s="68"/>
      <c r="N173" s="68"/>
      <c r="O173" s="68"/>
      <c r="P173" s="68"/>
      <c r="Q173" s="134"/>
      <c r="R173" s="68"/>
      <c r="S173" s="68"/>
      <c r="T173" s="68"/>
      <c r="U173" s="68"/>
      <c r="V173" s="68"/>
      <c r="W173" s="68"/>
      <c r="X173" s="68"/>
      <c r="Y173" s="64"/>
      <c r="Z173" s="64"/>
      <c r="AA173" s="64"/>
      <c r="AB173" s="64"/>
    </row>
    <row r="174" spans="1:28" ht="137.25" customHeight="1" hidden="1">
      <c r="A174" s="96" t="s">
        <v>549</v>
      </c>
      <c r="B174" s="82" t="s">
        <v>135</v>
      </c>
      <c r="C174" s="203" t="s">
        <v>1043</v>
      </c>
      <c r="D174" s="203" t="s">
        <v>1026</v>
      </c>
      <c r="E174" s="291"/>
      <c r="F174" s="64"/>
      <c r="G174" s="64"/>
      <c r="H174" s="64"/>
      <c r="I174" s="64"/>
      <c r="J174" s="64"/>
      <c r="K174" s="68"/>
      <c r="L174" s="68"/>
      <c r="M174" s="68"/>
      <c r="N174" s="68"/>
      <c r="O174" s="68"/>
      <c r="P174" s="68"/>
      <c r="Q174" s="134"/>
      <c r="R174" s="68"/>
      <c r="S174" s="68"/>
      <c r="T174" s="68"/>
      <c r="U174" s="68"/>
      <c r="V174" s="68"/>
      <c r="W174" s="68"/>
      <c r="X174" s="68"/>
      <c r="Y174" s="64"/>
      <c r="Z174" s="64"/>
      <c r="AA174" s="64"/>
      <c r="AB174" s="64"/>
    </row>
    <row r="175" spans="1:28" ht="114.75" customHeight="1" hidden="1">
      <c r="A175" s="96" t="s">
        <v>550</v>
      </c>
      <c r="B175" s="87" t="s">
        <v>12</v>
      </c>
      <c r="C175" s="203" t="s">
        <v>1043</v>
      </c>
      <c r="D175" s="203" t="s">
        <v>1026</v>
      </c>
      <c r="E175" s="291"/>
      <c r="F175" s="64"/>
      <c r="G175" s="64"/>
      <c r="H175" s="64"/>
      <c r="I175" s="64"/>
      <c r="J175" s="64"/>
      <c r="K175" s="68"/>
      <c r="L175" s="68"/>
      <c r="M175" s="68"/>
      <c r="N175" s="68"/>
      <c r="O175" s="68"/>
      <c r="P175" s="68"/>
      <c r="Q175" s="134"/>
      <c r="R175" s="68"/>
      <c r="S175" s="68"/>
      <c r="T175" s="68"/>
      <c r="U175" s="68"/>
      <c r="V175" s="68"/>
      <c r="W175" s="68"/>
      <c r="X175" s="68"/>
      <c r="Y175" s="64"/>
      <c r="Z175" s="64"/>
      <c r="AA175" s="64"/>
      <c r="AB175" s="64"/>
    </row>
    <row r="176" spans="1:28" ht="51" customHeight="1" hidden="1">
      <c r="A176" s="111" t="s">
        <v>545</v>
      </c>
      <c r="B176" s="49" t="s">
        <v>551</v>
      </c>
      <c r="C176" s="179" t="s">
        <v>1043</v>
      </c>
      <c r="D176" s="179" t="s">
        <v>1026</v>
      </c>
      <c r="E176" s="291"/>
      <c r="F176" s="64"/>
      <c r="G176" s="64"/>
      <c r="H176" s="64"/>
      <c r="I176" s="64"/>
      <c r="J176" s="64"/>
      <c r="K176" s="68"/>
      <c r="L176" s="68"/>
      <c r="M176" s="68"/>
      <c r="N176" s="68"/>
      <c r="O176" s="68"/>
      <c r="P176" s="68"/>
      <c r="Q176" s="134"/>
      <c r="R176" s="68"/>
      <c r="S176" s="68"/>
      <c r="T176" s="68"/>
      <c r="U176" s="68"/>
      <c r="V176" s="68"/>
      <c r="W176" s="68"/>
      <c r="X176" s="68"/>
      <c r="Y176" s="64"/>
      <c r="Z176" s="64"/>
      <c r="AA176" s="64"/>
      <c r="AB176" s="64"/>
    </row>
    <row r="177" spans="1:28" ht="17.25" customHeight="1" hidden="1">
      <c r="A177" s="168" t="s">
        <v>631</v>
      </c>
      <c r="B177" s="91" t="s">
        <v>386</v>
      </c>
      <c r="C177" s="179" t="s">
        <v>1044</v>
      </c>
      <c r="D177" s="179" t="s">
        <v>1026</v>
      </c>
      <c r="E177" s="291"/>
      <c r="F177" s="64"/>
      <c r="G177" s="64"/>
      <c r="H177" s="64"/>
      <c r="I177" s="64"/>
      <c r="J177" s="64"/>
      <c r="K177" s="68"/>
      <c r="L177" s="68"/>
      <c r="M177" s="68"/>
      <c r="N177" s="68"/>
      <c r="O177" s="68"/>
      <c r="P177" s="68"/>
      <c r="Q177" s="134"/>
      <c r="R177" s="68"/>
      <c r="S177" s="68"/>
      <c r="T177" s="68"/>
      <c r="U177" s="68"/>
      <c r="V177" s="68"/>
      <c r="W177" s="68"/>
      <c r="X177" s="68"/>
      <c r="Y177" s="64"/>
      <c r="Z177" s="64"/>
      <c r="AA177" s="64"/>
      <c r="AB177" s="64"/>
    </row>
    <row r="178" spans="1:28" ht="78.75" customHeight="1" hidden="1">
      <c r="A178" s="168" t="s">
        <v>128</v>
      </c>
      <c r="B178" s="239" t="s">
        <v>387</v>
      </c>
      <c r="C178" s="179" t="s">
        <v>1045</v>
      </c>
      <c r="D178" s="240" t="s">
        <v>1026</v>
      </c>
      <c r="E178" s="302"/>
      <c r="F178" s="492"/>
      <c r="G178" s="492"/>
      <c r="H178" s="492"/>
      <c r="I178" s="492"/>
      <c r="J178" s="272"/>
      <c r="K178" s="329"/>
      <c r="L178" s="329"/>
      <c r="M178" s="329"/>
      <c r="N178" s="329"/>
      <c r="O178" s="329"/>
      <c r="P178" s="329"/>
      <c r="Q178" s="329"/>
      <c r="R178" s="329"/>
      <c r="S178" s="329"/>
      <c r="T178" s="329"/>
      <c r="U178" s="494"/>
      <c r="V178" s="494"/>
      <c r="W178" s="494"/>
      <c r="X178" s="494"/>
      <c r="Y178" s="492"/>
      <c r="Z178" s="492"/>
      <c r="AA178" s="492"/>
      <c r="AB178" s="492"/>
    </row>
    <row r="179" spans="1:28" ht="123.75" hidden="1">
      <c r="A179" s="168" t="s">
        <v>208</v>
      </c>
      <c r="B179" s="244" t="s">
        <v>388</v>
      </c>
      <c r="C179" s="181" t="s">
        <v>1046</v>
      </c>
      <c r="D179" s="199" t="s">
        <v>1026</v>
      </c>
      <c r="E179" s="296"/>
      <c r="F179" s="272"/>
      <c r="G179" s="272"/>
      <c r="H179" s="272"/>
      <c r="I179" s="272"/>
      <c r="J179" s="272"/>
      <c r="K179" s="329"/>
      <c r="L179" s="329"/>
      <c r="M179" s="329"/>
      <c r="N179" s="329"/>
      <c r="O179" s="329"/>
      <c r="P179" s="329"/>
      <c r="Q179" s="329"/>
      <c r="R179" s="329"/>
      <c r="S179" s="329"/>
      <c r="T179" s="329"/>
      <c r="U179" s="329"/>
      <c r="V179" s="329"/>
      <c r="W179" s="329"/>
      <c r="X179" s="329"/>
      <c r="Y179" s="272"/>
      <c r="Z179" s="272"/>
      <c r="AA179" s="272"/>
      <c r="AB179" s="272"/>
    </row>
    <row r="180" spans="1:28" ht="22.5" hidden="1">
      <c r="A180" s="168" t="s">
        <v>291</v>
      </c>
      <c r="B180" s="252" t="s">
        <v>389</v>
      </c>
      <c r="C180" s="181" t="s">
        <v>1046</v>
      </c>
      <c r="D180" s="199" t="s">
        <v>1026</v>
      </c>
      <c r="E180" s="300"/>
      <c r="F180" s="492"/>
      <c r="G180" s="492"/>
      <c r="H180" s="492"/>
      <c r="I180" s="492"/>
      <c r="J180" s="272"/>
      <c r="K180" s="329"/>
      <c r="L180" s="329"/>
      <c r="M180" s="329"/>
      <c r="N180" s="329"/>
      <c r="O180" s="329"/>
      <c r="P180" s="329"/>
      <c r="Q180" s="329"/>
      <c r="R180" s="329"/>
      <c r="S180" s="329"/>
      <c r="T180" s="494"/>
      <c r="U180" s="494"/>
      <c r="V180" s="494"/>
      <c r="W180" s="494"/>
      <c r="X180" s="494"/>
      <c r="Y180" s="492"/>
      <c r="Z180" s="492"/>
      <c r="AA180" s="492"/>
      <c r="AB180" s="492"/>
    </row>
    <row r="181" spans="1:28" ht="22.5" hidden="1">
      <c r="A181" s="255" t="s">
        <v>209</v>
      </c>
      <c r="B181" s="203" t="s">
        <v>13</v>
      </c>
      <c r="C181" s="203" t="s">
        <v>1046</v>
      </c>
      <c r="D181" s="202" t="s">
        <v>1026</v>
      </c>
      <c r="E181" s="300"/>
      <c r="F181" s="492"/>
      <c r="G181" s="492"/>
      <c r="H181" s="492"/>
      <c r="I181" s="492"/>
      <c r="J181" s="272"/>
      <c r="K181" s="329"/>
      <c r="L181" s="329"/>
      <c r="M181" s="329"/>
      <c r="N181" s="329"/>
      <c r="O181" s="329"/>
      <c r="P181" s="329"/>
      <c r="Q181" s="329"/>
      <c r="R181" s="329"/>
      <c r="S181" s="329"/>
      <c r="T181" s="494"/>
      <c r="U181" s="494"/>
      <c r="V181" s="494"/>
      <c r="W181" s="494"/>
      <c r="X181" s="494"/>
      <c r="Y181" s="492"/>
      <c r="Z181" s="492"/>
      <c r="AA181" s="492"/>
      <c r="AB181" s="492"/>
    </row>
    <row r="182" spans="1:28" ht="61.5" customHeight="1" hidden="1">
      <c r="A182" s="255" t="s">
        <v>210</v>
      </c>
      <c r="B182" s="203" t="s">
        <v>14</v>
      </c>
      <c r="C182" s="203" t="s">
        <v>1046</v>
      </c>
      <c r="D182" s="202" t="s">
        <v>1026</v>
      </c>
      <c r="E182" s="300"/>
      <c r="F182" s="492"/>
      <c r="G182" s="492"/>
      <c r="H182" s="492"/>
      <c r="I182" s="492"/>
      <c r="J182" s="272"/>
      <c r="K182" s="329"/>
      <c r="L182" s="329"/>
      <c r="M182" s="329"/>
      <c r="N182" s="329"/>
      <c r="O182" s="329"/>
      <c r="P182" s="329"/>
      <c r="Q182" s="329"/>
      <c r="R182" s="329"/>
      <c r="S182" s="329"/>
      <c r="T182" s="494"/>
      <c r="U182" s="494"/>
      <c r="V182" s="494"/>
      <c r="W182" s="494"/>
      <c r="X182" s="494"/>
      <c r="Y182" s="492"/>
      <c r="Z182" s="492"/>
      <c r="AA182" s="492"/>
      <c r="AB182" s="492"/>
    </row>
    <row r="183" spans="1:28" ht="58.5" customHeight="1" hidden="1">
      <c r="A183" s="78" t="s">
        <v>552</v>
      </c>
      <c r="B183" s="91" t="s">
        <v>390</v>
      </c>
      <c r="C183" s="179" t="s">
        <v>1025</v>
      </c>
      <c r="D183" s="179" t="s">
        <v>1026</v>
      </c>
      <c r="E183" s="306"/>
      <c r="F183" s="273"/>
      <c r="G183" s="273"/>
      <c r="H183" s="273"/>
      <c r="I183" s="273"/>
      <c r="J183" s="273"/>
      <c r="K183" s="336"/>
      <c r="L183" s="336"/>
      <c r="M183" s="336"/>
      <c r="N183" s="336"/>
      <c r="O183" s="336"/>
      <c r="P183" s="336"/>
      <c r="Q183" s="336"/>
      <c r="R183" s="336"/>
      <c r="S183" s="336"/>
      <c r="T183" s="336"/>
      <c r="U183" s="336"/>
      <c r="V183" s="336"/>
      <c r="W183" s="336"/>
      <c r="X183" s="336"/>
      <c r="Y183" s="273"/>
      <c r="Z183" s="273"/>
      <c r="AA183" s="273"/>
      <c r="AB183" s="273"/>
    </row>
    <row r="184" spans="1:28" ht="81.75" customHeight="1" hidden="1">
      <c r="A184" s="78" t="s">
        <v>772</v>
      </c>
      <c r="B184" s="91" t="s">
        <v>773</v>
      </c>
      <c r="C184" s="179" t="s">
        <v>1025</v>
      </c>
      <c r="D184" s="179" t="s">
        <v>1026</v>
      </c>
      <c r="E184" s="291"/>
      <c r="F184" s="274"/>
      <c r="G184" s="274"/>
      <c r="H184" s="274"/>
      <c r="I184" s="274"/>
      <c r="J184" s="274"/>
      <c r="K184" s="337"/>
      <c r="L184" s="337"/>
      <c r="M184" s="337"/>
      <c r="N184" s="337"/>
      <c r="O184" s="337"/>
      <c r="P184" s="337"/>
      <c r="Q184" s="134"/>
      <c r="R184" s="337"/>
      <c r="S184" s="337"/>
      <c r="T184" s="337"/>
      <c r="U184" s="337"/>
      <c r="V184" s="337"/>
      <c r="W184" s="337"/>
      <c r="X184" s="337"/>
      <c r="Y184" s="274"/>
      <c r="Z184" s="274"/>
      <c r="AA184" s="274"/>
      <c r="AB184" s="274"/>
    </row>
    <row r="185" spans="1:28" ht="93.75" customHeight="1" hidden="1">
      <c r="A185" s="78" t="s">
        <v>774</v>
      </c>
      <c r="B185" s="91" t="s">
        <v>775</v>
      </c>
      <c r="C185" s="179" t="s">
        <v>1025</v>
      </c>
      <c r="D185" s="179" t="s">
        <v>1026</v>
      </c>
      <c r="E185" s="291"/>
      <c r="F185" s="274"/>
      <c r="G185" s="274"/>
      <c r="H185" s="274"/>
      <c r="I185" s="274"/>
      <c r="J185" s="274"/>
      <c r="K185" s="337"/>
      <c r="L185" s="337"/>
      <c r="M185" s="337"/>
      <c r="N185" s="337"/>
      <c r="O185" s="337"/>
      <c r="P185" s="337"/>
      <c r="Q185" s="68" t="s">
        <v>237</v>
      </c>
      <c r="R185" s="68" t="s">
        <v>237</v>
      </c>
      <c r="S185" s="68" t="s">
        <v>237</v>
      </c>
      <c r="T185" s="68" t="s">
        <v>237</v>
      </c>
      <c r="U185" s="68" t="s">
        <v>237</v>
      </c>
      <c r="V185" s="68" t="s">
        <v>237</v>
      </c>
      <c r="W185" s="68" t="s">
        <v>237</v>
      </c>
      <c r="X185" s="68" t="s">
        <v>237</v>
      </c>
      <c r="Y185" s="64" t="s">
        <v>237</v>
      </c>
      <c r="Z185" s="64" t="s">
        <v>237</v>
      </c>
      <c r="AA185" s="64" t="s">
        <v>237</v>
      </c>
      <c r="AB185" s="64" t="s">
        <v>237</v>
      </c>
    </row>
    <row r="186" spans="1:28" ht="22.5" hidden="1">
      <c r="A186" s="168" t="s">
        <v>109</v>
      </c>
      <c r="B186" s="244" t="s">
        <v>164</v>
      </c>
      <c r="C186" s="179" t="s">
        <v>1025</v>
      </c>
      <c r="D186" s="179" t="s">
        <v>1026</v>
      </c>
      <c r="E186" s="301"/>
      <c r="F186" s="272"/>
      <c r="G186" s="272"/>
      <c r="H186" s="272"/>
      <c r="I186" s="272"/>
      <c r="J186" s="272"/>
      <c r="K186" s="329"/>
      <c r="L186" s="329"/>
      <c r="M186" s="329"/>
      <c r="N186" s="329"/>
      <c r="O186" s="329"/>
      <c r="P186" s="329"/>
      <c r="Q186" s="329"/>
      <c r="R186" s="329"/>
      <c r="S186" s="329"/>
      <c r="T186" s="329"/>
      <c r="U186" s="329"/>
      <c r="V186" s="329"/>
      <c r="W186" s="329"/>
      <c r="X186" s="329"/>
      <c r="Y186" s="272"/>
      <c r="Z186" s="272"/>
      <c r="AA186" s="272"/>
      <c r="AB186" s="272"/>
    </row>
    <row r="187" spans="1:28" ht="18" hidden="1">
      <c r="A187" s="242" t="s">
        <v>240</v>
      </c>
      <c r="B187" s="173"/>
      <c r="C187" s="205"/>
      <c r="D187" s="205"/>
      <c r="E187" s="303"/>
      <c r="F187" s="491"/>
      <c r="G187" s="491"/>
      <c r="H187" s="491"/>
      <c r="I187" s="491"/>
      <c r="J187" s="491"/>
      <c r="K187" s="493"/>
      <c r="L187" s="493"/>
      <c r="M187" s="493"/>
      <c r="N187" s="493"/>
      <c r="O187" s="493"/>
      <c r="P187" s="493"/>
      <c r="Q187" s="493"/>
      <c r="R187" s="493"/>
      <c r="S187" s="493"/>
      <c r="T187" s="493"/>
      <c r="U187" s="493"/>
      <c r="V187" s="493"/>
      <c r="W187" s="493"/>
      <c r="X187" s="493"/>
      <c r="Y187" s="491"/>
      <c r="Z187" s="491"/>
      <c r="AA187" s="491"/>
      <c r="AB187" s="491"/>
    </row>
    <row r="188" spans="1:28" ht="22.5" hidden="1">
      <c r="A188" s="242" t="s">
        <v>204</v>
      </c>
      <c r="B188" s="175" t="s">
        <v>165</v>
      </c>
      <c r="C188" s="202" t="s">
        <v>1047</v>
      </c>
      <c r="D188" s="202" t="s">
        <v>1026</v>
      </c>
      <c r="E188" s="302"/>
      <c r="F188" s="492"/>
      <c r="G188" s="492"/>
      <c r="H188" s="492"/>
      <c r="I188" s="492"/>
      <c r="J188" s="492"/>
      <c r="K188" s="494"/>
      <c r="L188" s="494"/>
      <c r="M188" s="494"/>
      <c r="N188" s="494"/>
      <c r="O188" s="494"/>
      <c r="P188" s="494"/>
      <c r="Q188" s="494"/>
      <c r="R188" s="494"/>
      <c r="S188" s="494"/>
      <c r="T188" s="494"/>
      <c r="U188" s="494"/>
      <c r="V188" s="494"/>
      <c r="W188" s="494"/>
      <c r="X188" s="494"/>
      <c r="Y188" s="492"/>
      <c r="Z188" s="492"/>
      <c r="AA188" s="492"/>
      <c r="AB188" s="492"/>
    </row>
    <row r="189" spans="1:28" ht="22.5" hidden="1">
      <c r="A189" s="78" t="s">
        <v>304</v>
      </c>
      <c r="B189" s="91" t="s">
        <v>391</v>
      </c>
      <c r="C189" s="179" t="s">
        <v>1048</v>
      </c>
      <c r="D189" s="179" t="s">
        <v>1026</v>
      </c>
      <c r="E189" s="291"/>
      <c r="F189" s="64"/>
      <c r="G189" s="64"/>
      <c r="H189" s="64"/>
      <c r="I189" s="64"/>
      <c r="J189" s="64"/>
      <c r="K189" s="68"/>
      <c r="L189" s="68"/>
      <c r="M189" s="68"/>
      <c r="N189" s="68"/>
      <c r="O189" s="68"/>
      <c r="P189" s="68"/>
      <c r="Q189" s="134"/>
      <c r="R189" s="68"/>
      <c r="S189" s="68"/>
      <c r="T189" s="68"/>
      <c r="U189" s="68"/>
      <c r="V189" s="68"/>
      <c r="W189" s="68"/>
      <c r="X189" s="68"/>
      <c r="Y189" s="64"/>
      <c r="Z189" s="64"/>
      <c r="AA189" s="64"/>
      <c r="AB189" s="64"/>
    </row>
    <row r="190" spans="1:28" s="6" customFormat="1" ht="18" hidden="1">
      <c r="A190" s="108" t="s">
        <v>251</v>
      </c>
      <c r="B190" s="93"/>
      <c r="C190" s="205"/>
      <c r="D190" s="205"/>
      <c r="E190" s="311"/>
      <c r="F190" s="65"/>
      <c r="G190" s="65"/>
      <c r="H190" s="65"/>
      <c r="I190" s="65"/>
      <c r="J190" s="65"/>
      <c r="K190" s="155"/>
      <c r="L190" s="155"/>
      <c r="M190" s="155"/>
      <c r="N190" s="155"/>
      <c r="O190" s="155"/>
      <c r="P190" s="155"/>
      <c r="Q190" s="332"/>
      <c r="R190" s="155"/>
      <c r="S190" s="155"/>
      <c r="T190" s="155"/>
      <c r="U190" s="155"/>
      <c r="V190" s="155"/>
      <c r="W190" s="155"/>
      <c r="X190" s="155"/>
      <c r="Y190" s="65"/>
      <c r="Z190" s="65"/>
      <c r="AA190" s="65"/>
      <c r="AB190" s="65"/>
    </row>
    <row r="191" spans="1:28" ht="45" hidden="1">
      <c r="A191" s="101" t="s">
        <v>553</v>
      </c>
      <c r="B191" s="87" t="s">
        <v>15</v>
      </c>
      <c r="C191" s="203" t="s">
        <v>1047</v>
      </c>
      <c r="D191" s="203" t="s">
        <v>1026</v>
      </c>
      <c r="E191" s="291"/>
      <c r="F191" s="64"/>
      <c r="G191" s="64"/>
      <c r="H191" s="64"/>
      <c r="I191" s="64"/>
      <c r="J191" s="64"/>
      <c r="K191" s="68"/>
      <c r="L191" s="68"/>
      <c r="M191" s="68"/>
      <c r="N191" s="68"/>
      <c r="O191" s="68"/>
      <c r="P191" s="68"/>
      <c r="Q191" s="134"/>
      <c r="R191" s="68"/>
      <c r="S191" s="68"/>
      <c r="T191" s="68"/>
      <c r="U191" s="68"/>
      <c r="V191" s="68"/>
      <c r="W191" s="68"/>
      <c r="X191" s="68"/>
      <c r="Y191" s="64"/>
      <c r="Z191" s="64"/>
      <c r="AA191" s="64"/>
      <c r="AB191" s="64"/>
    </row>
    <row r="192" spans="1:28" ht="22.5" hidden="1">
      <c r="A192" s="101" t="s">
        <v>115</v>
      </c>
      <c r="B192" s="87" t="s">
        <v>16</v>
      </c>
      <c r="C192" s="203" t="s">
        <v>1047</v>
      </c>
      <c r="D192" s="203" t="s">
        <v>1026</v>
      </c>
      <c r="E192" s="291"/>
      <c r="F192" s="64"/>
      <c r="G192" s="64"/>
      <c r="H192" s="64"/>
      <c r="I192" s="64"/>
      <c r="J192" s="64"/>
      <c r="K192" s="68"/>
      <c r="L192" s="68"/>
      <c r="M192" s="68"/>
      <c r="N192" s="68"/>
      <c r="O192" s="68"/>
      <c r="P192" s="68"/>
      <c r="Q192" s="134"/>
      <c r="R192" s="68"/>
      <c r="S192" s="68"/>
      <c r="T192" s="68"/>
      <c r="U192" s="68"/>
      <c r="V192" s="68"/>
      <c r="W192" s="68"/>
      <c r="X192" s="68"/>
      <c r="Y192" s="64"/>
      <c r="Z192" s="64"/>
      <c r="AA192" s="64"/>
      <c r="AB192" s="64"/>
    </row>
    <row r="193" spans="1:28" ht="78.75" hidden="1">
      <c r="A193" s="101" t="s">
        <v>116</v>
      </c>
      <c r="B193" s="87" t="s">
        <v>17</v>
      </c>
      <c r="C193" s="203" t="s">
        <v>1047</v>
      </c>
      <c r="D193" s="203" t="s">
        <v>1026</v>
      </c>
      <c r="E193" s="291"/>
      <c r="F193" s="64"/>
      <c r="G193" s="64"/>
      <c r="H193" s="64"/>
      <c r="I193" s="64"/>
      <c r="J193" s="64"/>
      <c r="K193" s="68"/>
      <c r="L193" s="68"/>
      <c r="M193" s="68"/>
      <c r="N193" s="68"/>
      <c r="O193" s="68"/>
      <c r="P193" s="68"/>
      <c r="Q193" s="134"/>
      <c r="R193" s="68"/>
      <c r="S193" s="68"/>
      <c r="T193" s="68"/>
      <c r="U193" s="68"/>
      <c r="V193" s="68"/>
      <c r="W193" s="68"/>
      <c r="X193" s="68"/>
      <c r="Y193" s="64"/>
      <c r="Z193" s="64"/>
      <c r="AA193" s="64"/>
      <c r="AB193" s="64"/>
    </row>
    <row r="194" spans="1:28" ht="45" hidden="1">
      <c r="A194" s="101" t="s">
        <v>554</v>
      </c>
      <c r="B194" s="87" t="s">
        <v>555</v>
      </c>
      <c r="C194" s="203" t="s">
        <v>1047</v>
      </c>
      <c r="D194" s="203" t="s">
        <v>1026</v>
      </c>
      <c r="E194" s="306"/>
      <c r="F194" s="273"/>
      <c r="G194" s="273"/>
      <c r="H194" s="273"/>
      <c r="I194" s="273"/>
      <c r="J194" s="273"/>
      <c r="K194" s="336"/>
      <c r="L194" s="336"/>
      <c r="M194" s="336"/>
      <c r="N194" s="336"/>
      <c r="O194" s="336"/>
      <c r="P194" s="336"/>
      <c r="Q194" s="336"/>
      <c r="R194" s="336"/>
      <c r="S194" s="336"/>
      <c r="T194" s="336"/>
      <c r="U194" s="336"/>
      <c r="V194" s="336"/>
      <c r="W194" s="336"/>
      <c r="X194" s="336"/>
      <c r="Y194" s="273"/>
      <c r="Z194" s="273"/>
      <c r="AA194" s="273"/>
      <c r="AB194" s="273"/>
    </row>
    <row r="195" spans="1:28" ht="21.75" customHeight="1" hidden="1">
      <c r="A195" s="101" t="s">
        <v>556</v>
      </c>
      <c r="B195" s="87" t="s">
        <v>557</v>
      </c>
      <c r="C195" s="203" t="s">
        <v>1047</v>
      </c>
      <c r="D195" s="203" t="s">
        <v>1026</v>
      </c>
      <c r="E195" s="301"/>
      <c r="F195" s="273"/>
      <c r="G195" s="273"/>
      <c r="H195" s="273"/>
      <c r="I195" s="273"/>
      <c r="J195" s="273"/>
      <c r="K195" s="336"/>
      <c r="L195" s="336"/>
      <c r="M195" s="336"/>
      <c r="N195" s="336"/>
      <c r="O195" s="336"/>
      <c r="P195" s="336"/>
      <c r="Q195" s="338"/>
      <c r="R195" s="336"/>
      <c r="S195" s="336"/>
      <c r="T195" s="336"/>
      <c r="U195" s="336"/>
      <c r="V195" s="336"/>
      <c r="W195" s="336"/>
      <c r="X195" s="336"/>
      <c r="Y195" s="273"/>
      <c r="Z195" s="273"/>
      <c r="AA195" s="273"/>
      <c r="AB195" s="273"/>
    </row>
    <row r="196" spans="1:28" ht="33.75" hidden="1">
      <c r="A196" s="101" t="s">
        <v>558</v>
      </c>
      <c r="B196" s="87" t="s">
        <v>559</v>
      </c>
      <c r="C196" s="203" t="s">
        <v>1047</v>
      </c>
      <c r="D196" s="203" t="s">
        <v>1026</v>
      </c>
      <c r="E196" s="301"/>
      <c r="F196" s="273"/>
      <c r="G196" s="273"/>
      <c r="H196" s="273"/>
      <c r="I196" s="273"/>
      <c r="J196" s="273"/>
      <c r="K196" s="336"/>
      <c r="L196" s="336"/>
      <c r="M196" s="336"/>
      <c r="N196" s="336"/>
      <c r="O196" s="336"/>
      <c r="P196" s="336"/>
      <c r="Q196" s="338"/>
      <c r="R196" s="336"/>
      <c r="S196" s="336"/>
      <c r="T196" s="336"/>
      <c r="U196" s="336"/>
      <c r="V196" s="336"/>
      <c r="W196" s="336"/>
      <c r="X196" s="336"/>
      <c r="Y196" s="273"/>
      <c r="Z196" s="273"/>
      <c r="AA196" s="273"/>
      <c r="AB196" s="273"/>
    </row>
    <row r="197" spans="1:28" ht="24" customHeight="1" hidden="1">
      <c r="A197" s="101" t="s">
        <v>560</v>
      </c>
      <c r="B197" s="87" t="s">
        <v>561</v>
      </c>
      <c r="C197" s="203" t="s">
        <v>1047</v>
      </c>
      <c r="D197" s="203" t="s">
        <v>1026</v>
      </c>
      <c r="E197" s="301"/>
      <c r="F197" s="273"/>
      <c r="G197" s="273"/>
      <c r="H197" s="273"/>
      <c r="I197" s="273"/>
      <c r="J197" s="273"/>
      <c r="K197" s="336"/>
      <c r="L197" s="336"/>
      <c r="M197" s="336"/>
      <c r="N197" s="336"/>
      <c r="O197" s="336"/>
      <c r="P197" s="336"/>
      <c r="Q197" s="338"/>
      <c r="R197" s="336"/>
      <c r="S197" s="336"/>
      <c r="T197" s="336"/>
      <c r="U197" s="336"/>
      <c r="V197" s="336"/>
      <c r="W197" s="336"/>
      <c r="X197" s="336"/>
      <c r="Y197" s="273"/>
      <c r="Z197" s="273"/>
      <c r="AA197" s="273"/>
      <c r="AB197" s="273"/>
    </row>
    <row r="198" spans="1:28" ht="24.75" customHeight="1" hidden="1">
      <c r="A198" s="101" t="s">
        <v>562</v>
      </c>
      <c r="B198" s="87" t="s">
        <v>563</v>
      </c>
      <c r="C198" s="203" t="s">
        <v>1047</v>
      </c>
      <c r="D198" s="203" t="s">
        <v>1026</v>
      </c>
      <c r="E198" s="301"/>
      <c r="F198" s="273"/>
      <c r="G198" s="273"/>
      <c r="H198" s="273"/>
      <c r="I198" s="273"/>
      <c r="J198" s="273"/>
      <c r="K198" s="336"/>
      <c r="L198" s="336"/>
      <c r="M198" s="336"/>
      <c r="N198" s="336"/>
      <c r="O198" s="336"/>
      <c r="P198" s="336"/>
      <c r="Q198" s="338"/>
      <c r="R198" s="336"/>
      <c r="S198" s="336"/>
      <c r="T198" s="336"/>
      <c r="U198" s="336"/>
      <c r="V198" s="336"/>
      <c r="W198" s="336"/>
      <c r="X198" s="336"/>
      <c r="Y198" s="273"/>
      <c r="Z198" s="273"/>
      <c r="AA198" s="273"/>
      <c r="AB198" s="273"/>
    </row>
    <row r="199" spans="1:28" ht="67.5" hidden="1">
      <c r="A199" s="101" t="s">
        <v>564</v>
      </c>
      <c r="B199" s="87" t="s">
        <v>565</v>
      </c>
      <c r="C199" s="203" t="s">
        <v>1047</v>
      </c>
      <c r="D199" s="203" t="s">
        <v>1026</v>
      </c>
      <c r="E199" s="301"/>
      <c r="F199" s="273"/>
      <c r="G199" s="273"/>
      <c r="H199" s="273"/>
      <c r="I199" s="273"/>
      <c r="J199" s="273"/>
      <c r="K199" s="336"/>
      <c r="L199" s="336"/>
      <c r="M199" s="336"/>
      <c r="N199" s="336"/>
      <c r="O199" s="336"/>
      <c r="P199" s="336"/>
      <c r="Q199" s="338"/>
      <c r="R199" s="336"/>
      <c r="S199" s="336"/>
      <c r="T199" s="336"/>
      <c r="U199" s="336"/>
      <c r="V199" s="336"/>
      <c r="W199" s="336"/>
      <c r="X199" s="336"/>
      <c r="Y199" s="273"/>
      <c r="Z199" s="273"/>
      <c r="AA199" s="273"/>
      <c r="AB199" s="273"/>
    </row>
    <row r="200" spans="1:28" ht="24" customHeight="1" hidden="1">
      <c r="A200" s="101" t="s">
        <v>566</v>
      </c>
      <c r="B200" s="87" t="s">
        <v>567</v>
      </c>
      <c r="C200" s="203" t="s">
        <v>1047</v>
      </c>
      <c r="D200" s="203" t="s">
        <v>1026</v>
      </c>
      <c r="E200" s="301"/>
      <c r="F200" s="273"/>
      <c r="G200" s="273"/>
      <c r="H200" s="273"/>
      <c r="I200" s="273"/>
      <c r="J200" s="273"/>
      <c r="K200" s="336"/>
      <c r="L200" s="336"/>
      <c r="M200" s="336"/>
      <c r="N200" s="336"/>
      <c r="O200" s="336"/>
      <c r="P200" s="336"/>
      <c r="Q200" s="338"/>
      <c r="R200" s="336"/>
      <c r="S200" s="336"/>
      <c r="T200" s="336"/>
      <c r="U200" s="336"/>
      <c r="V200" s="336"/>
      <c r="W200" s="336"/>
      <c r="X200" s="336"/>
      <c r="Y200" s="273"/>
      <c r="Z200" s="273"/>
      <c r="AA200" s="273"/>
      <c r="AB200" s="273"/>
    </row>
    <row r="201" spans="1:28" ht="28.5" customHeight="1" hidden="1">
      <c r="A201" s="101" t="s">
        <v>568</v>
      </c>
      <c r="B201" s="87" t="s">
        <v>569</v>
      </c>
      <c r="C201" s="203" t="s">
        <v>1047</v>
      </c>
      <c r="D201" s="203" t="s">
        <v>1026</v>
      </c>
      <c r="E201" s="301"/>
      <c r="F201" s="273"/>
      <c r="G201" s="273"/>
      <c r="H201" s="273"/>
      <c r="I201" s="273"/>
      <c r="J201" s="273"/>
      <c r="K201" s="336"/>
      <c r="L201" s="336"/>
      <c r="M201" s="336"/>
      <c r="N201" s="336"/>
      <c r="O201" s="336"/>
      <c r="P201" s="336"/>
      <c r="Q201" s="338"/>
      <c r="R201" s="336"/>
      <c r="S201" s="336"/>
      <c r="T201" s="336"/>
      <c r="U201" s="336"/>
      <c r="V201" s="336"/>
      <c r="W201" s="336"/>
      <c r="X201" s="336"/>
      <c r="Y201" s="273"/>
      <c r="Z201" s="273"/>
      <c r="AA201" s="273"/>
      <c r="AB201" s="273"/>
    </row>
    <row r="202" spans="1:28" ht="42.75" customHeight="1" hidden="1">
      <c r="A202" s="101" t="s">
        <v>570</v>
      </c>
      <c r="B202" s="87" t="s">
        <v>571</v>
      </c>
      <c r="C202" s="203" t="s">
        <v>1047</v>
      </c>
      <c r="D202" s="203" t="s">
        <v>1026</v>
      </c>
      <c r="E202" s="301"/>
      <c r="F202" s="273"/>
      <c r="G202" s="273"/>
      <c r="H202" s="273"/>
      <c r="I202" s="273"/>
      <c r="J202" s="273"/>
      <c r="K202" s="336"/>
      <c r="L202" s="336"/>
      <c r="M202" s="336"/>
      <c r="N202" s="336"/>
      <c r="O202" s="336"/>
      <c r="P202" s="336"/>
      <c r="Q202" s="338"/>
      <c r="R202" s="336"/>
      <c r="S202" s="336"/>
      <c r="T202" s="336"/>
      <c r="U202" s="336"/>
      <c r="V202" s="336"/>
      <c r="W202" s="336"/>
      <c r="X202" s="336"/>
      <c r="Y202" s="273"/>
      <c r="Z202" s="273"/>
      <c r="AA202" s="273"/>
      <c r="AB202" s="273"/>
    </row>
    <row r="203" spans="1:28" ht="22.5" hidden="1">
      <c r="A203" s="168" t="s">
        <v>214</v>
      </c>
      <c r="B203" s="244" t="s">
        <v>392</v>
      </c>
      <c r="C203" s="179" t="s">
        <v>1047</v>
      </c>
      <c r="D203" s="179" t="s">
        <v>1049</v>
      </c>
      <c r="E203" s="301"/>
      <c r="F203" s="272"/>
      <c r="G203" s="272"/>
      <c r="H203" s="272"/>
      <c r="I203" s="272"/>
      <c r="J203" s="272"/>
      <c r="K203" s="329"/>
      <c r="L203" s="329"/>
      <c r="M203" s="329"/>
      <c r="N203" s="329"/>
      <c r="O203" s="329"/>
      <c r="P203" s="329"/>
      <c r="Q203" s="329"/>
      <c r="R203" s="329"/>
      <c r="S203" s="329"/>
      <c r="T203" s="329"/>
      <c r="U203" s="329"/>
      <c r="V203" s="329"/>
      <c r="W203" s="329"/>
      <c r="X203" s="329"/>
      <c r="Y203" s="272"/>
      <c r="Z203" s="272"/>
      <c r="AA203" s="272"/>
      <c r="AB203" s="272"/>
    </row>
    <row r="204" spans="1:28" ht="62.25" customHeight="1" hidden="1">
      <c r="A204" s="168" t="s">
        <v>140</v>
      </c>
      <c r="B204" s="244" t="s">
        <v>393</v>
      </c>
      <c r="C204" s="179" t="s">
        <v>1025</v>
      </c>
      <c r="D204" s="179" t="s">
        <v>1026</v>
      </c>
      <c r="E204" s="301"/>
      <c r="F204" s="272"/>
      <c r="G204" s="272"/>
      <c r="H204" s="272"/>
      <c r="I204" s="272"/>
      <c r="J204" s="272"/>
      <c r="K204" s="329"/>
      <c r="L204" s="329"/>
      <c r="M204" s="329"/>
      <c r="N204" s="329"/>
      <c r="O204" s="329"/>
      <c r="P204" s="329"/>
      <c r="Q204" s="329"/>
      <c r="R204" s="329"/>
      <c r="S204" s="329"/>
      <c r="T204" s="329"/>
      <c r="U204" s="329"/>
      <c r="V204" s="329"/>
      <c r="W204" s="329"/>
      <c r="X204" s="329"/>
      <c r="Y204" s="272"/>
      <c r="Z204" s="272"/>
      <c r="AA204" s="272"/>
      <c r="AB204" s="272"/>
    </row>
    <row r="205" spans="1:28" ht="45.75" customHeight="1" hidden="1">
      <c r="A205" s="168" t="s">
        <v>776</v>
      </c>
      <c r="B205" s="244" t="s">
        <v>777</v>
      </c>
      <c r="C205" s="179" t="s">
        <v>1048</v>
      </c>
      <c r="D205" s="179" t="s">
        <v>1026</v>
      </c>
      <c r="E205" s="301"/>
      <c r="F205" s="272"/>
      <c r="G205" s="272"/>
      <c r="H205" s="272"/>
      <c r="I205" s="272"/>
      <c r="J205" s="272"/>
      <c r="K205" s="329"/>
      <c r="L205" s="329"/>
      <c r="M205" s="329"/>
      <c r="N205" s="329"/>
      <c r="O205" s="329"/>
      <c r="P205" s="329"/>
      <c r="Q205" s="329"/>
      <c r="R205" s="329"/>
      <c r="S205" s="329"/>
      <c r="T205" s="329"/>
      <c r="U205" s="329"/>
      <c r="V205" s="329"/>
      <c r="W205" s="329"/>
      <c r="X205" s="329"/>
      <c r="Y205" s="272"/>
      <c r="Z205" s="272"/>
      <c r="AA205" s="272"/>
      <c r="AB205" s="272"/>
    </row>
    <row r="206" spans="1:28" ht="27" customHeight="1" hidden="1">
      <c r="A206" s="168" t="s">
        <v>1182</v>
      </c>
      <c r="B206" s="244" t="s">
        <v>778</v>
      </c>
      <c r="C206" s="179" t="s">
        <v>1048</v>
      </c>
      <c r="D206" s="179" t="s">
        <v>1026</v>
      </c>
      <c r="E206" s="301"/>
      <c r="F206" s="272"/>
      <c r="G206" s="272"/>
      <c r="H206" s="272"/>
      <c r="I206" s="272"/>
      <c r="J206" s="272"/>
      <c r="K206" s="329"/>
      <c r="L206" s="329"/>
      <c r="M206" s="329"/>
      <c r="N206" s="329"/>
      <c r="O206" s="329"/>
      <c r="P206" s="329"/>
      <c r="Q206" s="329"/>
      <c r="R206" s="329"/>
      <c r="S206" s="329"/>
      <c r="T206" s="329"/>
      <c r="U206" s="329"/>
      <c r="V206" s="329"/>
      <c r="W206" s="329"/>
      <c r="X206" s="329"/>
      <c r="Y206" s="272"/>
      <c r="Z206" s="272"/>
      <c r="AA206" s="272"/>
      <c r="AB206" s="272"/>
    </row>
    <row r="207" spans="1:28" ht="48" customHeight="1" hidden="1">
      <c r="A207" s="168" t="s">
        <v>779</v>
      </c>
      <c r="B207" s="244" t="s">
        <v>780</v>
      </c>
      <c r="C207" s="179" t="s">
        <v>1048</v>
      </c>
      <c r="D207" s="179" t="s">
        <v>1026</v>
      </c>
      <c r="E207" s="301"/>
      <c r="F207" s="272"/>
      <c r="G207" s="272"/>
      <c r="H207" s="272"/>
      <c r="I207" s="272"/>
      <c r="J207" s="272"/>
      <c r="K207" s="329"/>
      <c r="L207" s="329"/>
      <c r="M207" s="329"/>
      <c r="N207" s="329"/>
      <c r="O207" s="329"/>
      <c r="P207" s="329"/>
      <c r="Q207" s="329"/>
      <c r="R207" s="329"/>
      <c r="S207" s="329"/>
      <c r="T207" s="329"/>
      <c r="U207" s="329"/>
      <c r="V207" s="329"/>
      <c r="W207" s="329"/>
      <c r="X207" s="329"/>
      <c r="Y207" s="272"/>
      <c r="Z207" s="272"/>
      <c r="AA207" s="272"/>
      <c r="AB207" s="272"/>
    </row>
    <row r="208" spans="1:28" ht="15.75" customHeight="1" hidden="1">
      <c r="A208" s="168" t="s">
        <v>219</v>
      </c>
      <c r="B208" s="244" t="s">
        <v>394</v>
      </c>
      <c r="C208" s="179" t="s">
        <v>1025</v>
      </c>
      <c r="D208" s="179" t="s">
        <v>1026</v>
      </c>
      <c r="E208" s="301"/>
      <c r="F208" s="272"/>
      <c r="G208" s="272"/>
      <c r="H208" s="272"/>
      <c r="I208" s="272"/>
      <c r="J208" s="272"/>
      <c r="K208" s="329"/>
      <c r="L208" s="329"/>
      <c r="M208" s="329"/>
      <c r="N208" s="329"/>
      <c r="O208" s="329"/>
      <c r="P208" s="329"/>
      <c r="Q208" s="329"/>
      <c r="R208" s="329"/>
      <c r="S208" s="329"/>
      <c r="T208" s="329"/>
      <c r="U208" s="329"/>
      <c r="V208" s="329"/>
      <c r="W208" s="329"/>
      <c r="X208" s="329"/>
      <c r="Y208" s="272"/>
      <c r="Z208" s="272"/>
      <c r="AA208" s="272"/>
      <c r="AB208" s="272"/>
    </row>
    <row r="209" spans="1:28" ht="15.75" customHeight="1" hidden="1">
      <c r="A209" s="193" t="s">
        <v>240</v>
      </c>
      <c r="B209" s="180"/>
      <c r="C209" s="205"/>
      <c r="D209" s="205"/>
      <c r="E209" s="303"/>
      <c r="F209" s="491"/>
      <c r="G209" s="491"/>
      <c r="H209" s="491"/>
      <c r="I209" s="641"/>
      <c r="J209" s="641"/>
      <c r="K209" s="643"/>
      <c r="L209" s="643"/>
      <c r="M209" s="643"/>
      <c r="N209" s="643"/>
      <c r="O209" s="643"/>
      <c r="P209" s="643"/>
      <c r="Q209" s="643"/>
      <c r="R209" s="643"/>
      <c r="S209" s="493"/>
      <c r="T209" s="493"/>
      <c r="U209" s="493"/>
      <c r="V209" s="493"/>
      <c r="W209" s="493"/>
      <c r="X209" s="493"/>
      <c r="Y209" s="491"/>
      <c r="Z209" s="491"/>
      <c r="AA209" s="491"/>
      <c r="AB209" s="491"/>
    </row>
    <row r="210" spans="1:28" ht="45" hidden="1">
      <c r="A210" s="193" t="s">
        <v>781</v>
      </c>
      <c r="B210" s="201" t="s">
        <v>18</v>
      </c>
      <c r="C210" s="202" t="s">
        <v>1050</v>
      </c>
      <c r="D210" s="202" t="s">
        <v>1026</v>
      </c>
      <c r="E210" s="302"/>
      <c r="F210" s="492"/>
      <c r="G210" s="492"/>
      <c r="H210" s="492"/>
      <c r="I210" s="642"/>
      <c r="J210" s="642"/>
      <c r="K210" s="644"/>
      <c r="L210" s="644"/>
      <c r="M210" s="644"/>
      <c r="N210" s="644"/>
      <c r="O210" s="644"/>
      <c r="P210" s="644"/>
      <c r="Q210" s="644"/>
      <c r="R210" s="644"/>
      <c r="S210" s="494"/>
      <c r="T210" s="494"/>
      <c r="U210" s="494"/>
      <c r="V210" s="494"/>
      <c r="W210" s="494"/>
      <c r="X210" s="494"/>
      <c r="Y210" s="492"/>
      <c r="Z210" s="492"/>
      <c r="AA210" s="492"/>
      <c r="AB210" s="492"/>
    </row>
    <row r="211" spans="1:28" ht="135" hidden="1">
      <c r="A211" s="168" t="s">
        <v>91</v>
      </c>
      <c r="B211" s="244" t="s">
        <v>395</v>
      </c>
      <c r="C211" s="179" t="s">
        <v>1051</v>
      </c>
      <c r="D211" s="179" t="s">
        <v>1026</v>
      </c>
      <c r="E211" s="301"/>
      <c r="F211" s="272"/>
      <c r="G211" s="272"/>
      <c r="H211" s="272"/>
      <c r="I211" s="272"/>
      <c r="J211" s="272"/>
      <c r="K211" s="329"/>
      <c r="L211" s="329"/>
      <c r="M211" s="329"/>
      <c r="N211" s="329"/>
      <c r="O211" s="329"/>
      <c r="P211" s="329"/>
      <c r="Q211" s="329"/>
      <c r="R211" s="329"/>
      <c r="S211" s="329"/>
      <c r="T211" s="329"/>
      <c r="U211" s="329"/>
      <c r="V211" s="329"/>
      <c r="W211" s="329"/>
      <c r="X211" s="329"/>
      <c r="Y211" s="272"/>
      <c r="Z211" s="272"/>
      <c r="AA211" s="272"/>
      <c r="AB211" s="272"/>
    </row>
    <row r="212" spans="1:28" ht="33.75" hidden="1">
      <c r="A212" s="168" t="s">
        <v>117</v>
      </c>
      <c r="B212" s="244" t="s">
        <v>396</v>
      </c>
      <c r="C212" s="179" t="s">
        <v>1052</v>
      </c>
      <c r="D212" s="179" t="s">
        <v>1026</v>
      </c>
      <c r="E212" s="301"/>
      <c r="F212" s="272"/>
      <c r="G212" s="272"/>
      <c r="H212" s="272"/>
      <c r="I212" s="272"/>
      <c r="J212" s="272"/>
      <c r="K212" s="329"/>
      <c r="L212" s="329"/>
      <c r="M212" s="329"/>
      <c r="N212" s="329"/>
      <c r="O212" s="329"/>
      <c r="P212" s="329"/>
      <c r="Q212" s="329"/>
      <c r="R212" s="329"/>
      <c r="S212" s="329"/>
      <c r="T212" s="329"/>
      <c r="U212" s="329"/>
      <c r="V212" s="329"/>
      <c r="W212" s="329"/>
      <c r="X212" s="329"/>
      <c r="Y212" s="272"/>
      <c r="Z212" s="272"/>
      <c r="AA212" s="272"/>
      <c r="AB212" s="272"/>
    </row>
    <row r="213" spans="1:28" ht="67.5" hidden="1">
      <c r="A213" s="255" t="s">
        <v>118</v>
      </c>
      <c r="B213" s="170" t="s">
        <v>19</v>
      </c>
      <c r="C213" s="203" t="s">
        <v>1053</v>
      </c>
      <c r="D213" s="203" t="s">
        <v>1026</v>
      </c>
      <c r="E213" s="301"/>
      <c r="F213" s="272"/>
      <c r="G213" s="272"/>
      <c r="H213" s="272"/>
      <c r="I213" s="272"/>
      <c r="J213" s="272"/>
      <c r="K213" s="329"/>
      <c r="L213" s="329"/>
      <c r="M213" s="329"/>
      <c r="N213" s="329"/>
      <c r="O213" s="329"/>
      <c r="P213" s="329"/>
      <c r="Q213" s="329"/>
      <c r="R213" s="329"/>
      <c r="S213" s="329"/>
      <c r="T213" s="329"/>
      <c r="U213" s="329"/>
      <c r="V213" s="329"/>
      <c r="W213" s="329"/>
      <c r="X213" s="329"/>
      <c r="Y213" s="272"/>
      <c r="Z213" s="272"/>
      <c r="AA213" s="272"/>
      <c r="AB213" s="272"/>
    </row>
    <row r="214" spans="1:28" ht="90" hidden="1">
      <c r="A214" s="255" t="s">
        <v>119</v>
      </c>
      <c r="B214" s="170" t="s">
        <v>20</v>
      </c>
      <c r="C214" s="203" t="s">
        <v>1053</v>
      </c>
      <c r="D214" s="203" t="s">
        <v>1026</v>
      </c>
      <c r="E214" s="301"/>
      <c r="F214" s="272"/>
      <c r="G214" s="272"/>
      <c r="H214" s="272"/>
      <c r="I214" s="272"/>
      <c r="J214" s="272"/>
      <c r="K214" s="329"/>
      <c r="L214" s="329"/>
      <c r="M214" s="329"/>
      <c r="N214" s="329"/>
      <c r="O214" s="329"/>
      <c r="P214" s="329"/>
      <c r="Q214" s="329"/>
      <c r="R214" s="329"/>
      <c r="S214" s="329"/>
      <c r="T214" s="329"/>
      <c r="U214" s="329"/>
      <c r="V214" s="329"/>
      <c r="W214" s="329"/>
      <c r="X214" s="329"/>
      <c r="Y214" s="272"/>
      <c r="Z214" s="272"/>
      <c r="AA214" s="272"/>
      <c r="AB214" s="272"/>
    </row>
    <row r="215" spans="1:28" ht="45" hidden="1">
      <c r="A215" s="255" t="s">
        <v>303</v>
      </c>
      <c r="B215" s="170" t="s">
        <v>21</v>
      </c>
      <c r="C215" s="203" t="s">
        <v>1052</v>
      </c>
      <c r="D215" s="203" t="s">
        <v>1026</v>
      </c>
      <c r="E215" s="301"/>
      <c r="F215" s="272"/>
      <c r="G215" s="272"/>
      <c r="H215" s="272"/>
      <c r="I215" s="272"/>
      <c r="J215" s="272"/>
      <c r="K215" s="329"/>
      <c r="L215" s="329"/>
      <c r="M215" s="329"/>
      <c r="N215" s="329"/>
      <c r="O215" s="329"/>
      <c r="P215" s="329"/>
      <c r="Q215" s="329"/>
      <c r="R215" s="329"/>
      <c r="S215" s="329"/>
      <c r="T215" s="329"/>
      <c r="U215" s="329"/>
      <c r="V215" s="329"/>
      <c r="W215" s="329"/>
      <c r="X215" s="329"/>
      <c r="Y215" s="272"/>
      <c r="Z215" s="272"/>
      <c r="AA215" s="272"/>
      <c r="AB215" s="272"/>
    </row>
    <row r="216" spans="1:28" ht="78.75" hidden="1">
      <c r="A216" s="256" t="s">
        <v>202</v>
      </c>
      <c r="B216" s="185" t="s">
        <v>397</v>
      </c>
      <c r="C216" s="179" t="s">
        <v>1025</v>
      </c>
      <c r="D216" s="179" t="s">
        <v>1026</v>
      </c>
      <c r="E216" s="301"/>
      <c r="F216" s="272"/>
      <c r="G216" s="272"/>
      <c r="H216" s="272"/>
      <c r="I216" s="272"/>
      <c r="J216" s="272"/>
      <c r="K216" s="329"/>
      <c r="L216" s="329"/>
      <c r="M216" s="329"/>
      <c r="N216" s="329"/>
      <c r="O216" s="329"/>
      <c r="P216" s="329"/>
      <c r="Q216" s="329"/>
      <c r="R216" s="329"/>
      <c r="S216" s="329"/>
      <c r="T216" s="329"/>
      <c r="U216" s="329"/>
      <c r="V216" s="329"/>
      <c r="W216" s="329"/>
      <c r="X216" s="329"/>
      <c r="Y216" s="272"/>
      <c r="Z216" s="272"/>
      <c r="AA216" s="272"/>
      <c r="AB216" s="272"/>
    </row>
    <row r="217" spans="1:28" ht="59.25" customHeight="1" hidden="1">
      <c r="A217" s="168" t="s">
        <v>330</v>
      </c>
      <c r="B217" s="257" t="s">
        <v>398</v>
      </c>
      <c r="C217" s="179" t="s">
        <v>1054</v>
      </c>
      <c r="D217" s="240" t="s">
        <v>1026</v>
      </c>
      <c r="E217" s="302"/>
      <c r="F217" s="492"/>
      <c r="G217" s="492"/>
      <c r="H217" s="492"/>
      <c r="I217" s="272"/>
      <c r="J217" s="272"/>
      <c r="K217" s="329"/>
      <c r="L217" s="329"/>
      <c r="M217" s="329"/>
      <c r="N217" s="329"/>
      <c r="O217" s="329"/>
      <c r="P217" s="329"/>
      <c r="Q217" s="329"/>
      <c r="R217" s="329"/>
      <c r="S217" s="494"/>
      <c r="T217" s="494"/>
      <c r="U217" s="494"/>
      <c r="V217" s="494"/>
      <c r="W217" s="494"/>
      <c r="X217" s="494"/>
      <c r="Y217" s="492"/>
      <c r="Z217" s="492"/>
      <c r="AA217" s="492"/>
      <c r="AB217" s="492"/>
    </row>
    <row r="218" spans="1:28" ht="45" hidden="1">
      <c r="A218" s="168" t="s">
        <v>331</v>
      </c>
      <c r="B218" s="257" t="s">
        <v>399</v>
      </c>
      <c r="C218" s="179" t="s">
        <v>1054</v>
      </c>
      <c r="D218" s="240" t="s">
        <v>1026</v>
      </c>
      <c r="E218" s="302"/>
      <c r="F218" s="492"/>
      <c r="G218" s="492"/>
      <c r="H218" s="492"/>
      <c r="I218" s="272"/>
      <c r="J218" s="272"/>
      <c r="K218" s="329"/>
      <c r="L218" s="329"/>
      <c r="M218" s="329"/>
      <c r="N218" s="329"/>
      <c r="O218" s="329"/>
      <c r="P218" s="329"/>
      <c r="Q218" s="329"/>
      <c r="R218" s="329"/>
      <c r="S218" s="494"/>
      <c r="T218" s="494"/>
      <c r="U218" s="494"/>
      <c r="V218" s="494"/>
      <c r="W218" s="494"/>
      <c r="X218" s="494"/>
      <c r="Y218" s="492"/>
      <c r="Z218" s="492"/>
      <c r="AA218" s="492"/>
      <c r="AB218" s="492"/>
    </row>
    <row r="219" spans="1:28" ht="33.75" hidden="1">
      <c r="A219" s="168" t="s">
        <v>314</v>
      </c>
      <c r="B219" s="244" t="s">
        <v>400</v>
      </c>
      <c r="C219" s="179" t="s">
        <v>1054</v>
      </c>
      <c r="D219" s="179" t="s">
        <v>1026</v>
      </c>
      <c r="E219" s="301"/>
      <c r="F219" s="272"/>
      <c r="G219" s="272"/>
      <c r="H219" s="272"/>
      <c r="I219" s="272"/>
      <c r="J219" s="272"/>
      <c r="K219" s="329"/>
      <c r="L219" s="329"/>
      <c r="M219" s="329"/>
      <c r="N219" s="329"/>
      <c r="O219" s="329"/>
      <c r="P219" s="329"/>
      <c r="Q219" s="329"/>
      <c r="R219" s="329"/>
      <c r="S219" s="329"/>
      <c r="T219" s="329"/>
      <c r="U219" s="329"/>
      <c r="V219" s="329"/>
      <c r="W219" s="329"/>
      <c r="X219" s="329"/>
      <c r="Y219" s="272"/>
      <c r="Z219" s="272"/>
      <c r="AA219" s="272"/>
      <c r="AB219" s="272"/>
    </row>
    <row r="220" spans="1:28" ht="90" hidden="1">
      <c r="A220" s="168" t="s">
        <v>120</v>
      </c>
      <c r="B220" s="257" t="s">
        <v>401</v>
      </c>
      <c r="C220" s="179" t="s">
        <v>1054</v>
      </c>
      <c r="D220" s="240" t="s">
        <v>1026</v>
      </c>
      <c r="E220" s="302"/>
      <c r="F220" s="492"/>
      <c r="G220" s="492"/>
      <c r="H220" s="492"/>
      <c r="I220" s="272"/>
      <c r="J220" s="272"/>
      <c r="K220" s="329"/>
      <c r="L220" s="329"/>
      <c r="M220" s="329"/>
      <c r="N220" s="329"/>
      <c r="O220" s="329"/>
      <c r="P220" s="329"/>
      <c r="Q220" s="329"/>
      <c r="R220" s="329"/>
      <c r="S220" s="494"/>
      <c r="T220" s="494"/>
      <c r="U220" s="494"/>
      <c r="V220" s="494"/>
      <c r="W220" s="494"/>
      <c r="X220" s="494"/>
      <c r="Y220" s="492"/>
      <c r="Z220" s="492"/>
      <c r="AA220" s="492"/>
      <c r="AB220" s="492"/>
    </row>
    <row r="221" spans="1:28" ht="105" customHeight="1" hidden="1">
      <c r="A221" s="168" t="s">
        <v>572</v>
      </c>
      <c r="B221" s="257" t="s">
        <v>289</v>
      </c>
      <c r="C221" s="179" t="s">
        <v>1054</v>
      </c>
      <c r="D221" s="240" t="s">
        <v>1026</v>
      </c>
      <c r="E221" s="302"/>
      <c r="F221" s="492"/>
      <c r="G221" s="492"/>
      <c r="H221" s="492"/>
      <c r="I221" s="272"/>
      <c r="J221" s="272"/>
      <c r="K221" s="329"/>
      <c r="L221" s="329"/>
      <c r="M221" s="329"/>
      <c r="N221" s="329"/>
      <c r="O221" s="329"/>
      <c r="P221" s="329"/>
      <c r="Q221" s="329"/>
      <c r="R221" s="329"/>
      <c r="S221" s="494"/>
      <c r="T221" s="494"/>
      <c r="U221" s="494"/>
      <c r="V221" s="494"/>
      <c r="W221" s="494"/>
      <c r="X221" s="494"/>
      <c r="Y221" s="492"/>
      <c r="Z221" s="492"/>
      <c r="AA221" s="492"/>
      <c r="AB221" s="492"/>
    </row>
    <row r="222" spans="1:28" ht="56.25" hidden="1">
      <c r="A222" s="168" t="s">
        <v>121</v>
      </c>
      <c r="B222" s="257" t="s">
        <v>402</v>
      </c>
      <c r="C222" s="179" t="s">
        <v>1054</v>
      </c>
      <c r="D222" s="240" t="s">
        <v>1026</v>
      </c>
      <c r="E222" s="302"/>
      <c r="F222" s="492"/>
      <c r="G222" s="492"/>
      <c r="H222" s="492"/>
      <c r="I222" s="272"/>
      <c r="J222" s="272"/>
      <c r="K222" s="329"/>
      <c r="L222" s="329"/>
      <c r="M222" s="329"/>
      <c r="N222" s="329"/>
      <c r="O222" s="329"/>
      <c r="P222" s="329"/>
      <c r="Q222" s="329"/>
      <c r="R222" s="329"/>
      <c r="S222" s="494"/>
      <c r="T222" s="494"/>
      <c r="U222" s="494"/>
      <c r="V222" s="494"/>
      <c r="W222" s="494"/>
      <c r="X222" s="494"/>
      <c r="Y222" s="492"/>
      <c r="Z222" s="492"/>
      <c r="AA222" s="492"/>
      <c r="AB222" s="492"/>
    </row>
    <row r="223" spans="1:28" s="9" customFormat="1" ht="56.25" hidden="1">
      <c r="A223" s="168" t="s">
        <v>1</v>
      </c>
      <c r="B223" s="244" t="s">
        <v>403</v>
      </c>
      <c r="C223" s="179" t="s">
        <v>1055</v>
      </c>
      <c r="D223" s="179" t="s">
        <v>1026</v>
      </c>
      <c r="E223" s="301"/>
      <c r="F223" s="272"/>
      <c r="G223" s="272"/>
      <c r="H223" s="272"/>
      <c r="I223" s="272"/>
      <c r="J223" s="272"/>
      <c r="K223" s="329"/>
      <c r="L223" s="329"/>
      <c r="M223" s="329"/>
      <c r="N223" s="329"/>
      <c r="O223" s="329"/>
      <c r="P223" s="329"/>
      <c r="Q223" s="329"/>
      <c r="R223" s="329"/>
      <c r="S223" s="329"/>
      <c r="T223" s="329"/>
      <c r="U223" s="329"/>
      <c r="V223" s="329"/>
      <c r="W223" s="329"/>
      <c r="X223" s="329"/>
      <c r="Y223" s="272"/>
      <c r="Z223" s="272"/>
      <c r="AA223" s="272"/>
      <c r="AB223" s="272"/>
    </row>
    <row r="224" spans="1:28" ht="236.25" hidden="1">
      <c r="A224" s="251" t="s">
        <v>255</v>
      </c>
      <c r="B224" s="257" t="s">
        <v>404</v>
      </c>
      <c r="C224" s="179" t="s">
        <v>1025</v>
      </c>
      <c r="D224" s="240" t="s">
        <v>1026</v>
      </c>
      <c r="E224" s="302"/>
      <c r="F224" s="492"/>
      <c r="G224" s="492"/>
      <c r="H224" s="492"/>
      <c r="I224" s="272"/>
      <c r="J224" s="272"/>
      <c r="K224" s="329"/>
      <c r="L224" s="329"/>
      <c r="M224" s="329"/>
      <c r="N224" s="329"/>
      <c r="O224" s="329"/>
      <c r="P224" s="329"/>
      <c r="Q224" s="329"/>
      <c r="R224" s="329"/>
      <c r="S224" s="494"/>
      <c r="T224" s="494"/>
      <c r="U224" s="494"/>
      <c r="V224" s="494"/>
      <c r="W224" s="494"/>
      <c r="X224" s="494"/>
      <c r="Y224" s="492"/>
      <c r="Z224" s="492"/>
      <c r="AA224" s="492"/>
      <c r="AB224" s="492"/>
    </row>
    <row r="225" spans="1:28" ht="78.75" hidden="1">
      <c r="A225" s="251" t="s">
        <v>122</v>
      </c>
      <c r="B225" s="257" t="s">
        <v>405</v>
      </c>
      <c r="C225" s="179" t="s">
        <v>1025</v>
      </c>
      <c r="D225" s="240" t="s">
        <v>1026</v>
      </c>
      <c r="E225" s="302"/>
      <c r="F225" s="492"/>
      <c r="G225" s="492"/>
      <c r="H225" s="492"/>
      <c r="I225" s="272"/>
      <c r="J225" s="272"/>
      <c r="K225" s="329"/>
      <c r="L225" s="329"/>
      <c r="M225" s="329"/>
      <c r="N225" s="329"/>
      <c r="O225" s="329"/>
      <c r="P225" s="329"/>
      <c r="Q225" s="329"/>
      <c r="R225" s="329"/>
      <c r="S225" s="494"/>
      <c r="T225" s="494"/>
      <c r="U225" s="494"/>
      <c r="V225" s="494"/>
      <c r="W225" s="494"/>
      <c r="X225" s="494"/>
      <c r="Y225" s="492"/>
      <c r="Z225" s="492"/>
      <c r="AA225" s="492"/>
      <c r="AB225" s="492"/>
    </row>
    <row r="226" spans="1:28" ht="90" hidden="1">
      <c r="A226" s="251" t="s">
        <v>123</v>
      </c>
      <c r="B226" s="257" t="s">
        <v>406</v>
      </c>
      <c r="C226" s="179" t="s">
        <v>1025</v>
      </c>
      <c r="D226" s="240" t="s">
        <v>1026</v>
      </c>
      <c r="E226" s="302"/>
      <c r="F226" s="492"/>
      <c r="G226" s="492"/>
      <c r="H226" s="492"/>
      <c r="I226" s="272"/>
      <c r="J226" s="272"/>
      <c r="K226" s="329"/>
      <c r="L226" s="329"/>
      <c r="M226" s="329"/>
      <c r="N226" s="329"/>
      <c r="O226" s="329"/>
      <c r="P226" s="329"/>
      <c r="Q226" s="329"/>
      <c r="R226" s="329"/>
      <c r="S226" s="494"/>
      <c r="T226" s="494"/>
      <c r="U226" s="494"/>
      <c r="V226" s="494"/>
      <c r="W226" s="494"/>
      <c r="X226" s="494"/>
      <c r="Y226" s="492"/>
      <c r="Z226" s="492"/>
      <c r="AA226" s="492"/>
      <c r="AB226" s="492"/>
    </row>
    <row r="227" spans="1:28" ht="33.75" hidden="1">
      <c r="A227" s="251" t="s">
        <v>124</v>
      </c>
      <c r="B227" s="257" t="s">
        <v>407</v>
      </c>
      <c r="C227" s="179" t="s">
        <v>1025</v>
      </c>
      <c r="D227" s="240" t="s">
        <v>1026</v>
      </c>
      <c r="E227" s="302"/>
      <c r="F227" s="492"/>
      <c r="G227" s="492"/>
      <c r="H227" s="492"/>
      <c r="I227" s="272"/>
      <c r="J227" s="272"/>
      <c r="K227" s="329"/>
      <c r="L227" s="329"/>
      <c r="M227" s="329"/>
      <c r="N227" s="329"/>
      <c r="O227" s="329"/>
      <c r="P227" s="329"/>
      <c r="Q227" s="329"/>
      <c r="R227" s="329"/>
      <c r="S227" s="494"/>
      <c r="T227" s="494"/>
      <c r="U227" s="494"/>
      <c r="V227" s="494"/>
      <c r="W227" s="494"/>
      <c r="X227" s="494"/>
      <c r="Y227" s="492"/>
      <c r="Z227" s="492"/>
      <c r="AA227" s="492"/>
      <c r="AB227" s="492"/>
    </row>
    <row r="228" spans="1:28" ht="45" hidden="1">
      <c r="A228" s="168" t="s">
        <v>573</v>
      </c>
      <c r="B228" s="180" t="s">
        <v>408</v>
      </c>
      <c r="C228" s="181" t="s">
        <v>1025</v>
      </c>
      <c r="D228" s="181" t="s">
        <v>1026</v>
      </c>
      <c r="E228" s="301"/>
      <c r="F228" s="272"/>
      <c r="G228" s="272"/>
      <c r="H228" s="272"/>
      <c r="I228" s="272"/>
      <c r="J228" s="272"/>
      <c r="K228" s="329"/>
      <c r="L228" s="329"/>
      <c r="M228" s="329"/>
      <c r="N228" s="329"/>
      <c r="O228" s="329"/>
      <c r="P228" s="329"/>
      <c r="Q228" s="329"/>
      <c r="R228" s="329"/>
      <c r="S228" s="329"/>
      <c r="T228" s="329"/>
      <c r="U228" s="329"/>
      <c r="V228" s="329"/>
      <c r="W228" s="329"/>
      <c r="X228" s="329"/>
      <c r="Y228" s="272"/>
      <c r="Z228" s="272"/>
      <c r="AA228" s="272"/>
      <c r="AB228" s="272"/>
    </row>
    <row r="229" spans="1:28" ht="146.25" hidden="1">
      <c r="A229" s="168" t="s">
        <v>933</v>
      </c>
      <c r="B229" s="180" t="s">
        <v>934</v>
      </c>
      <c r="C229" s="181" t="s">
        <v>1025</v>
      </c>
      <c r="D229" s="199" t="s">
        <v>1026</v>
      </c>
      <c r="E229" s="301"/>
      <c r="F229" s="272"/>
      <c r="G229" s="272"/>
      <c r="H229" s="272"/>
      <c r="I229" s="272"/>
      <c r="J229" s="272"/>
      <c r="K229" s="329"/>
      <c r="L229" s="329"/>
      <c r="M229" s="329"/>
      <c r="N229" s="329"/>
      <c r="O229" s="329"/>
      <c r="P229" s="329"/>
      <c r="Q229" s="329"/>
      <c r="R229" s="329"/>
      <c r="S229" s="329"/>
      <c r="T229" s="329"/>
      <c r="U229" s="329"/>
      <c r="V229" s="329"/>
      <c r="W229" s="329"/>
      <c r="X229" s="329"/>
      <c r="Y229" s="272"/>
      <c r="Z229" s="491"/>
      <c r="AA229" s="491"/>
      <c r="AB229" s="491"/>
    </row>
    <row r="230" spans="1:28" ht="59.25" customHeight="1" hidden="1">
      <c r="A230" s="78" t="s">
        <v>1183</v>
      </c>
      <c r="B230" s="655" t="s">
        <v>166</v>
      </c>
      <c r="C230" s="657" t="s">
        <v>1025</v>
      </c>
      <c r="D230" s="254"/>
      <c r="E230" s="314"/>
      <c r="F230" s="66"/>
      <c r="G230" s="66"/>
      <c r="H230" s="66"/>
      <c r="I230" s="659" t="s">
        <v>237</v>
      </c>
      <c r="J230" s="659" t="s">
        <v>237</v>
      </c>
      <c r="K230" s="660" t="s">
        <v>237</v>
      </c>
      <c r="L230" s="660" t="s">
        <v>237</v>
      </c>
      <c r="M230" s="660" t="s">
        <v>237</v>
      </c>
      <c r="N230" s="660" t="s">
        <v>237</v>
      </c>
      <c r="O230" s="660" t="s">
        <v>237</v>
      </c>
      <c r="P230" s="660" t="s">
        <v>237</v>
      </c>
      <c r="Q230" s="340"/>
      <c r="R230" s="339"/>
      <c r="S230" s="339"/>
      <c r="T230" s="339"/>
      <c r="U230" s="660" t="s">
        <v>237</v>
      </c>
      <c r="V230" s="660" t="s">
        <v>237</v>
      </c>
      <c r="W230" s="660" t="s">
        <v>237</v>
      </c>
      <c r="X230" s="660" t="s">
        <v>237</v>
      </c>
      <c r="Y230" s="659" t="s">
        <v>237</v>
      </c>
      <c r="Z230" s="638" t="s">
        <v>237</v>
      </c>
      <c r="AA230" s="638" t="s">
        <v>237</v>
      </c>
      <c r="AB230" s="638" t="s">
        <v>237</v>
      </c>
    </row>
    <row r="231" spans="1:28" ht="12.75" customHeight="1" hidden="1">
      <c r="A231" s="92" t="s">
        <v>447</v>
      </c>
      <c r="B231" s="656"/>
      <c r="C231" s="658"/>
      <c r="D231" s="254" t="s">
        <v>1026</v>
      </c>
      <c r="E231" s="314"/>
      <c r="F231" s="66"/>
      <c r="G231" s="66"/>
      <c r="H231" s="66"/>
      <c r="I231" s="639"/>
      <c r="J231" s="639"/>
      <c r="K231" s="650"/>
      <c r="L231" s="650"/>
      <c r="M231" s="650"/>
      <c r="N231" s="650"/>
      <c r="O231" s="650"/>
      <c r="P231" s="650"/>
      <c r="Q231" s="340"/>
      <c r="R231" s="339"/>
      <c r="S231" s="339"/>
      <c r="T231" s="339"/>
      <c r="U231" s="650"/>
      <c r="V231" s="650"/>
      <c r="W231" s="650"/>
      <c r="X231" s="650"/>
      <c r="Y231" s="639"/>
      <c r="Z231" s="639"/>
      <c r="AA231" s="639"/>
      <c r="AB231" s="639"/>
    </row>
    <row r="232" spans="1:28" ht="35.25" customHeight="1" hidden="1">
      <c r="A232" s="92" t="s">
        <v>782</v>
      </c>
      <c r="B232" s="91" t="s">
        <v>783</v>
      </c>
      <c r="C232" s="179" t="s">
        <v>1025</v>
      </c>
      <c r="D232" s="179" t="s">
        <v>1026</v>
      </c>
      <c r="E232" s="291"/>
      <c r="F232" s="64"/>
      <c r="G232" s="64"/>
      <c r="H232" s="64"/>
      <c r="I232" s="63" t="s">
        <v>237</v>
      </c>
      <c r="J232" s="63" t="s">
        <v>237</v>
      </c>
      <c r="K232" s="73" t="s">
        <v>237</v>
      </c>
      <c r="L232" s="73" t="s">
        <v>237</v>
      </c>
      <c r="M232" s="73" t="s">
        <v>237</v>
      </c>
      <c r="N232" s="73" t="s">
        <v>237</v>
      </c>
      <c r="O232" s="73" t="s">
        <v>237</v>
      </c>
      <c r="P232" s="73" t="s">
        <v>237</v>
      </c>
      <c r="Q232" s="134"/>
      <c r="R232" s="68"/>
      <c r="S232" s="68"/>
      <c r="T232" s="68"/>
      <c r="U232" s="73" t="s">
        <v>237</v>
      </c>
      <c r="V232" s="73" t="s">
        <v>237</v>
      </c>
      <c r="W232" s="73" t="s">
        <v>237</v>
      </c>
      <c r="X232" s="73" t="s">
        <v>237</v>
      </c>
      <c r="Y232" s="63" t="s">
        <v>237</v>
      </c>
      <c r="Z232" s="63" t="s">
        <v>237</v>
      </c>
      <c r="AA232" s="63" t="s">
        <v>237</v>
      </c>
      <c r="AB232" s="63" t="s">
        <v>237</v>
      </c>
    </row>
    <row r="233" spans="1:28" ht="43.5" customHeight="1" hidden="1">
      <c r="A233" s="92" t="s">
        <v>784</v>
      </c>
      <c r="B233" s="91" t="s">
        <v>785</v>
      </c>
      <c r="C233" s="179" t="s">
        <v>1025</v>
      </c>
      <c r="D233" s="240" t="s">
        <v>1026</v>
      </c>
      <c r="E233" s="295"/>
      <c r="F233" s="63"/>
      <c r="G233" s="63"/>
      <c r="H233" s="63"/>
      <c r="I233" s="63" t="s">
        <v>237</v>
      </c>
      <c r="J233" s="63" t="s">
        <v>237</v>
      </c>
      <c r="K233" s="73" t="s">
        <v>237</v>
      </c>
      <c r="L233" s="73" t="s">
        <v>237</v>
      </c>
      <c r="M233" s="73" t="s">
        <v>237</v>
      </c>
      <c r="N233" s="73" t="s">
        <v>237</v>
      </c>
      <c r="O233" s="73" t="s">
        <v>237</v>
      </c>
      <c r="P233" s="73" t="s">
        <v>237</v>
      </c>
      <c r="Q233" s="328"/>
      <c r="R233" s="73"/>
      <c r="S233" s="73"/>
      <c r="T233" s="73"/>
      <c r="U233" s="73" t="s">
        <v>237</v>
      </c>
      <c r="V233" s="73" t="s">
        <v>237</v>
      </c>
      <c r="W233" s="73" t="s">
        <v>237</v>
      </c>
      <c r="X233" s="73" t="s">
        <v>237</v>
      </c>
      <c r="Y233" s="63" t="s">
        <v>237</v>
      </c>
      <c r="Z233" s="63" t="s">
        <v>237</v>
      </c>
      <c r="AA233" s="63" t="s">
        <v>237</v>
      </c>
      <c r="AB233" s="63" t="s">
        <v>237</v>
      </c>
    </row>
    <row r="234" spans="1:28" ht="66.75" customHeight="1" hidden="1">
      <c r="A234" s="92" t="s">
        <v>786</v>
      </c>
      <c r="B234" s="91" t="s">
        <v>787</v>
      </c>
      <c r="C234" s="179" t="s">
        <v>1025</v>
      </c>
      <c r="D234" s="240" t="s">
        <v>1026</v>
      </c>
      <c r="E234" s="295"/>
      <c r="F234" s="63"/>
      <c r="G234" s="63"/>
      <c r="H234" s="63"/>
      <c r="I234" s="63" t="s">
        <v>237</v>
      </c>
      <c r="J234" s="63" t="s">
        <v>237</v>
      </c>
      <c r="K234" s="73" t="s">
        <v>237</v>
      </c>
      <c r="L234" s="73" t="s">
        <v>237</v>
      </c>
      <c r="M234" s="73" t="s">
        <v>237</v>
      </c>
      <c r="N234" s="73" t="s">
        <v>237</v>
      </c>
      <c r="O234" s="73" t="s">
        <v>237</v>
      </c>
      <c r="P234" s="73" t="s">
        <v>237</v>
      </c>
      <c r="Q234" s="328"/>
      <c r="R234" s="73"/>
      <c r="S234" s="73"/>
      <c r="T234" s="73"/>
      <c r="U234" s="73" t="s">
        <v>237</v>
      </c>
      <c r="V234" s="73" t="s">
        <v>237</v>
      </c>
      <c r="W234" s="73" t="s">
        <v>237</v>
      </c>
      <c r="X234" s="73" t="s">
        <v>237</v>
      </c>
      <c r="Y234" s="63" t="s">
        <v>237</v>
      </c>
      <c r="Z234" s="63" t="s">
        <v>237</v>
      </c>
      <c r="AA234" s="63" t="s">
        <v>237</v>
      </c>
      <c r="AB234" s="63" t="s">
        <v>237</v>
      </c>
    </row>
    <row r="235" spans="1:28" ht="18">
      <c r="A235" s="102" t="s">
        <v>254</v>
      </c>
      <c r="B235" s="90" t="s">
        <v>409</v>
      </c>
      <c r="C235" s="179" t="s">
        <v>1025</v>
      </c>
      <c r="D235" s="240" t="s">
        <v>1056</v>
      </c>
      <c r="E235" s="295"/>
      <c r="F235" s="63"/>
      <c r="G235" s="63"/>
      <c r="H235" s="63"/>
      <c r="I235" s="63"/>
      <c r="J235" s="63"/>
      <c r="K235" s="73">
        <v>95000</v>
      </c>
      <c r="L235" s="73"/>
      <c r="M235" s="73"/>
      <c r="N235" s="73"/>
      <c r="O235" s="73"/>
      <c r="P235" s="73"/>
      <c r="Q235" s="328"/>
      <c r="R235" s="73"/>
      <c r="S235" s="73"/>
      <c r="T235" s="73"/>
      <c r="U235" s="73"/>
      <c r="V235" s="73"/>
      <c r="W235" s="73">
        <v>94913</v>
      </c>
      <c r="X235" s="73"/>
      <c r="Y235" s="63"/>
      <c r="Z235" s="63"/>
      <c r="AA235" s="63"/>
      <c r="AB235" s="63"/>
    </row>
    <row r="236" spans="1:28" ht="22.5" hidden="1">
      <c r="A236" s="102" t="s">
        <v>286</v>
      </c>
      <c r="B236" s="90" t="s">
        <v>410</v>
      </c>
      <c r="C236" s="179" t="s">
        <v>1057</v>
      </c>
      <c r="D236" s="240" t="s">
        <v>1026</v>
      </c>
      <c r="E236" s="295"/>
      <c r="F236" s="63"/>
      <c r="G236" s="63"/>
      <c r="H236" s="63"/>
      <c r="I236" s="63"/>
      <c r="J236" s="63"/>
      <c r="K236" s="73"/>
      <c r="L236" s="73"/>
      <c r="M236" s="73"/>
      <c r="N236" s="73"/>
      <c r="O236" s="73"/>
      <c r="P236" s="73"/>
      <c r="Q236" s="328"/>
      <c r="R236" s="73"/>
      <c r="S236" s="73"/>
      <c r="T236" s="73"/>
      <c r="U236" s="73"/>
      <c r="V236" s="73"/>
      <c r="W236" s="73"/>
      <c r="X236" s="73"/>
      <c r="Y236" s="63"/>
      <c r="Z236" s="63"/>
      <c r="AA236" s="63"/>
      <c r="AB236" s="63"/>
    </row>
    <row r="237" spans="1:28" ht="67.5" hidden="1">
      <c r="A237" s="251" t="s">
        <v>2</v>
      </c>
      <c r="B237" s="257" t="s">
        <v>411</v>
      </c>
      <c r="C237" s="179" t="s">
        <v>1057</v>
      </c>
      <c r="D237" s="240" t="s">
        <v>1026</v>
      </c>
      <c r="E237" s="302"/>
      <c r="F237" s="492"/>
      <c r="G237" s="492"/>
      <c r="H237" s="492"/>
      <c r="I237" s="492"/>
      <c r="J237" s="272"/>
      <c r="K237" s="329"/>
      <c r="L237" s="329"/>
      <c r="M237" s="329"/>
      <c r="N237" s="329"/>
      <c r="O237" s="329"/>
      <c r="P237" s="329"/>
      <c r="Q237" s="329"/>
      <c r="R237" s="329"/>
      <c r="S237" s="494"/>
      <c r="T237" s="494"/>
      <c r="U237" s="494"/>
      <c r="V237" s="494"/>
      <c r="W237" s="494"/>
      <c r="X237" s="494"/>
      <c r="Y237" s="492"/>
      <c r="Z237" s="492"/>
      <c r="AA237" s="492"/>
      <c r="AB237" s="492"/>
    </row>
    <row r="238" spans="1:28" ht="56.25" hidden="1">
      <c r="A238" s="102" t="s">
        <v>574</v>
      </c>
      <c r="B238" s="90" t="s">
        <v>575</v>
      </c>
      <c r="C238" s="179" t="s">
        <v>1057</v>
      </c>
      <c r="D238" s="240" t="s">
        <v>1026</v>
      </c>
      <c r="E238" s="295"/>
      <c r="F238" s="63"/>
      <c r="G238" s="63"/>
      <c r="H238" s="63"/>
      <c r="I238" s="63"/>
      <c r="J238" s="63"/>
      <c r="K238" s="73"/>
      <c r="L238" s="73"/>
      <c r="M238" s="73"/>
      <c r="N238" s="73"/>
      <c r="O238" s="73"/>
      <c r="P238" s="73"/>
      <c r="Q238" s="328"/>
      <c r="R238" s="73"/>
      <c r="S238" s="73"/>
      <c r="T238" s="73"/>
      <c r="U238" s="73"/>
      <c r="V238" s="73"/>
      <c r="W238" s="73"/>
      <c r="X238" s="73"/>
      <c r="Y238" s="63"/>
      <c r="Z238" s="63"/>
      <c r="AA238" s="63"/>
      <c r="AB238" s="63"/>
    </row>
    <row r="239" spans="1:28" s="9" customFormat="1" ht="112.5" hidden="1">
      <c r="A239" s="168" t="s">
        <v>3</v>
      </c>
      <c r="B239" s="244" t="s">
        <v>412</v>
      </c>
      <c r="C239" s="179" t="s">
        <v>1057</v>
      </c>
      <c r="D239" s="179" t="s">
        <v>1026</v>
      </c>
      <c r="E239" s="301"/>
      <c r="F239" s="272"/>
      <c r="G239" s="272"/>
      <c r="H239" s="272"/>
      <c r="I239" s="272"/>
      <c r="J239" s="272"/>
      <c r="K239" s="329"/>
      <c r="L239" s="329"/>
      <c r="M239" s="329"/>
      <c r="N239" s="329"/>
      <c r="O239" s="329"/>
      <c r="P239" s="329"/>
      <c r="Q239" s="329"/>
      <c r="R239" s="329"/>
      <c r="S239" s="329"/>
      <c r="T239" s="329"/>
      <c r="U239" s="329"/>
      <c r="V239" s="329"/>
      <c r="W239" s="329"/>
      <c r="X239" s="329"/>
      <c r="Y239" s="272"/>
      <c r="Z239" s="272"/>
      <c r="AA239" s="272"/>
      <c r="AB239" s="272"/>
    </row>
    <row r="240" spans="1:28" ht="67.5" hidden="1">
      <c r="A240" s="168" t="s">
        <v>296</v>
      </c>
      <c r="B240" s="252" t="s">
        <v>413</v>
      </c>
      <c r="C240" s="179" t="s">
        <v>1057</v>
      </c>
      <c r="D240" s="240" t="s">
        <v>1026</v>
      </c>
      <c r="E240" s="300"/>
      <c r="F240" s="492"/>
      <c r="G240" s="492"/>
      <c r="H240" s="492"/>
      <c r="I240" s="492"/>
      <c r="J240" s="492"/>
      <c r="K240" s="329"/>
      <c r="L240" s="329"/>
      <c r="M240" s="329"/>
      <c r="N240" s="329"/>
      <c r="O240" s="329"/>
      <c r="P240" s="329"/>
      <c r="Q240" s="329"/>
      <c r="R240" s="329"/>
      <c r="S240" s="329"/>
      <c r="T240" s="494"/>
      <c r="U240" s="494"/>
      <c r="V240" s="494"/>
      <c r="W240" s="494"/>
      <c r="X240" s="494"/>
      <c r="Y240" s="492"/>
      <c r="Z240" s="492"/>
      <c r="AA240" s="492"/>
      <c r="AB240" s="492"/>
    </row>
    <row r="241" spans="1:28" ht="269.25" customHeight="1" hidden="1">
      <c r="A241" s="112" t="s">
        <v>274</v>
      </c>
      <c r="B241" s="88" t="s">
        <v>414</v>
      </c>
      <c r="C241" s="205" t="s">
        <v>1057</v>
      </c>
      <c r="D241" s="195" t="s">
        <v>1026</v>
      </c>
      <c r="E241" s="315"/>
      <c r="F241" s="66"/>
      <c r="G241" s="66"/>
      <c r="H241" s="66"/>
      <c r="I241" s="66"/>
      <c r="J241" s="66"/>
      <c r="K241" s="339"/>
      <c r="L241" s="339"/>
      <c r="M241" s="339"/>
      <c r="N241" s="339"/>
      <c r="O241" s="339"/>
      <c r="P241" s="339"/>
      <c r="Q241" s="341"/>
      <c r="R241" s="339"/>
      <c r="S241" s="339"/>
      <c r="T241" s="339"/>
      <c r="U241" s="339"/>
      <c r="V241" s="339"/>
      <c r="W241" s="339"/>
      <c r="X241" s="339"/>
      <c r="Y241" s="66"/>
      <c r="Z241" s="66"/>
      <c r="AA241" s="66"/>
      <c r="AB241" s="66"/>
    </row>
    <row r="242" spans="1:28" ht="80.25" customHeight="1" hidden="1">
      <c r="A242" s="168" t="s">
        <v>220</v>
      </c>
      <c r="B242" s="258" t="s">
        <v>415</v>
      </c>
      <c r="C242" s="240" t="s">
        <v>1057</v>
      </c>
      <c r="D242" s="240" t="s">
        <v>1026</v>
      </c>
      <c r="E242" s="300"/>
      <c r="F242" s="492"/>
      <c r="G242" s="492"/>
      <c r="H242" s="492"/>
      <c r="I242" s="272"/>
      <c r="J242" s="272"/>
      <c r="K242" s="329"/>
      <c r="L242" s="329"/>
      <c r="M242" s="329"/>
      <c r="N242" s="329"/>
      <c r="O242" s="329"/>
      <c r="P242" s="329"/>
      <c r="Q242" s="329"/>
      <c r="R242" s="329"/>
      <c r="S242" s="494"/>
      <c r="T242" s="494"/>
      <c r="U242" s="494"/>
      <c r="V242" s="494"/>
      <c r="W242" s="494"/>
      <c r="X242" s="494"/>
      <c r="Y242" s="492"/>
      <c r="Z242" s="492"/>
      <c r="AA242" s="492"/>
      <c r="AB242" s="492"/>
    </row>
    <row r="243" spans="1:28" ht="90" hidden="1">
      <c r="A243" s="168" t="s">
        <v>295</v>
      </c>
      <c r="B243" s="252" t="s">
        <v>416</v>
      </c>
      <c r="C243" s="179" t="s">
        <v>1057</v>
      </c>
      <c r="D243" s="240" t="s">
        <v>1026</v>
      </c>
      <c r="E243" s="300"/>
      <c r="F243" s="492"/>
      <c r="G243" s="492"/>
      <c r="H243" s="492"/>
      <c r="I243" s="272"/>
      <c r="J243" s="272"/>
      <c r="K243" s="329"/>
      <c r="L243" s="329"/>
      <c r="M243" s="329"/>
      <c r="N243" s="329"/>
      <c r="O243" s="329"/>
      <c r="P243" s="329"/>
      <c r="Q243" s="329"/>
      <c r="R243" s="329"/>
      <c r="S243" s="494"/>
      <c r="T243" s="494"/>
      <c r="U243" s="494"/>
      <c r="V243" s="494"/>
      <c r="W243" s="494"/>
      <c r="X243" s="494"/>
      <c r="Y243" s="492"/>
      <c r="Z243" s="492"/>
      <c r="AA243" s="492"/>
      <c r="AB243" s="492"/>
    </row>
    <row r="244" spans="1:28" ht="45" hidden="1">
      <c r="A244" s="78" t="s">
        <v>333</v>
      </c>
      <c r="B244" s="100" t="s">
        <v>417</v>
      </c>
      <c r="C244" s="179" t="s">
        <v>1058</v>
      </c>
      <c r="D244" s="179" t="s">
        <v>1026</v>
      </c>
      <c r="E244" s="316"/>
      <c r="F244" s="64"/>
      <c r="G244" s="64"/>
      <c r="H244" s="64"/>
      <c r="I244" s="64"/>
      <c r="J244" s="64"/>
      <c r="K244" s="68"/>
      <c r="L244" s="68"/>
      <c r="M244" s="68"/>
      <c r="N244" s="68"/>
      <c r="O244" s="68"/>
      <c r="P244" s="68"/>
      <c r="Q244" s="342"/>
      <c r="R244" s="68"/>
      <c r="S244" s="68"/>
      <c r="T244" s="68"/>
      <c r="U244" s="68"/>
      <c r="V244" s="68"/>
      <c r="W244" s="68"/>
      <c r="X244" s="68"/>
      <c r="Y244" s="64"/>
      <c r="Z244" s="64"/>
      <c r="AA244" s="64"/>
      <c r="AB244" s="64"/>
    </row>
    <row r="245" spans="1:28" s="6" customFormat="1" ht="18" hidden="1">
      <c r="A245" s="111" t="s">
        <v>240</v>
      </c>
      <c r="B245" s="88"/>
      <c r="C245" s="181"/>
      <c r="D245" s="181"/>
      <c r="E245" s="317"/>
      <c r="F245" s="65"/>
      <c r="G245" s="119"/>
      <c r="H245" s="126"/>
      <c r="I245" s="65"/>
      <c r="J245" s="126"/>
      <c r="K245" s="334"/>
      <c r="L245" s="155"/>
      <c r="M245" s="334"/>
      <c r="N245" s="155"/>
      <c r="O245" s="334"/>
      <c r="P245" s="334"/>
      <c r="Q245" s="343"/>
      <c r="R245" s="334"/>
      <c r="S245" s="334"/>
      <c r="T245" s="155"/>
      <c r="U245" s="334"/>
      <c r="V245" s="155"/>
      <c r="W245" s="334"/>
      <c r="X245" s="334"/>
      <c r="Y245" s="65"/>
      <c r="Z245" s="126"/>
      <c r="AA245" s="126"/>
      <c r="AB245" s="65"/>
    </row>
    <row r="246" spans="1:28" ht="22.5" hidden="1">
      <c r="A246" s="111" t="s">
        <v>302</v>
      </c>
      <c r="B246" s="90" t="s">
        <v>418</v>
      </c>
      <c r="C246" s="240" t="s">
        <v>1059</v>
      </c>
      <c r="D246" s="240" t="s">
        <v>1026</v>
      </c>
      <c r="E246" s="289"/>
      <c r="F246" s="63" t="s">
        <v>237</v>
      </c>
      <c r="G246" s="63"/>
      <c r="H246" s="63" t="s">
        <v>237</v>
      </c>
      <c r="I246" s="63"/>
      <c r="J246" s="63" t="s">
        <v>237</v>
      </c>
      <c r="K246" s="73"/>
      <c r="L246" s="73" t="s">
        <v>237</v>
      </c>
      <c r="M246" s="73"/>
      <c r="N246" s="73" t="s">
        <v>237</v>
      </c>
      <c r="O246" s="73"/>
      <c r="P246" s="73" t="s">
        <v>237</v>
      </c>
      <c r="Q246" s="344"/>
      <c r="R246" s="73" t="s">
        <v>237</v>
      </c>
      <c r="S246" s="73"/>
      <c r="T246" s="73" t="s">
        <v>237</v>
      </c>
      <c r="U246" s="73"/>
      <c r="V246" s="73" t="s">
        <v>237</v>
      </c>
      <c r="W246" s="73"/>
      <c r="X246" s="73" t="s">
        <v>237</v>
      </c>
      <c r="Y246" s="63"/>
      <c r="Z246" s="63" t="s">
        <v>237</v>
      </c>
      <c r="AA246" s="63"/>
      <c r="AB246" s="63" t="s">
        <v>237</v>
      </c>
    </row>
    <row r="247" spans="1:28" ht="33.75" hidden="1">
      <c r="A247" s="111" t="s">
        <v>231</v>
      </c>
      <c r="B247" s="91" t="s">
        <v>419</v>
      </c>
      <c r="C247" s="179" t="s">
        <v>1057</v>
      </c>
      <c r="D247" s="179" t="s">
        <v>1026</v>
      </c>
      <c r="E247" s="316"/>
      <c r="F247" s="64" t="s">
        <v>237</v>
      </c>
      <c r="G247" s="64"/>
      <c r="H247" s="64" t="s">
        <v>237</v>
      </c>
      <c r="I247" s="64"/>
      <c r="J247" s="64" t="s">
        <v>237</v>
      </c>
      <c r="K247" s="68"/>
      <c r="L247" s="68" t="s">
        <v>237</v>
      </c>
      <c r="M247" s="68"/>
      <c r="N247" s="68" t="s">
        <v>237</v>
      </c>
      <c r="O247" s="68"/>
      <c r="P247" s="68" t="s">
        <v>237</v>
      </c>
      <c r="Q247" s="342"/>
      <c r="R247" s="68" t="s">
        <v>237</v>
      </c>
      <c r="S247" s="68"/>
      <c r="T247" s="68" t="s">
        <v>237</v>
      </c>
      <c r="U247" s="68"/>
      <c r="V247" s="68" t="s">
        <v>237</v>
      </c>
      <c r="W247" s="68"/>
      <c r="X247" s="68" t="s">
        <v>237</v>
      </c>
      <c r="Y247" s="64"/>
      <c r="Z247" s="64" t="s">
        <v>237</v>
      </c>
      <c r="AA247" s="64"/>
      <c r="AB247" s="64" t="s">
        <v>237</v>
      </c>
    </row>
    <row r="248" spans="1:28" s="6" customFormat="1" ht="18" hidden="1">
      <c r="A248" s="242" t="s">
        <v>251</v>
      </c>
      <c r="B248" s="490"/>
      <c r="C248" s="657" t="s">
        <v>1057</v>
      </c>
      <c r="D248" s="195"/>
      <c r="E248" s="318"/>
      <c r="F248" s="275"/>
      <c r="G248" s="491"/>
      <c r="H248" s="275"/>
      <c r="I248" s="641"/>
      <c r="J248" s="641" t="s">
        <v>237</v>
      </c>
      <c r="K248" s="643"/>
      <c r="L248" s="643" t="s">
        <v>237</v>
      </c>
      <c r="M248" s="643"/>
      <c r="N248" s="649" t="s">
        <v>237</v>
      </c>
      <c r="O248" s="643"/>
      <c r="P248" s="649" t="s">
        <v>237</v>
      </c>
      <c r="Q248" s="643"/>
      <c r="R248" s="643" t="s">
        <v>237</v>
      </c>
      <c r="S248" s="493"/>
      <c r="T248" s="331"/>
      <c r="U248" s="493"/>
      <c r="V248" s="331"/>
      <c r="W248" s="493"/>
      <c r="X248" s="331"/>
      <c r="Y248" s="491"/>
      <c r="Z248" s="275"/>
      <c r="AA248" s="275"/>
      <c r="AB248" s="491"/>
    </row>
    <row r="249" spans="1:28" ht="22.5" hidden="1">
      <c r="A249" s="242" t="s">
        <v>97</v>
      </c>
      <c r="B249" s="175" t="s">
        <v>167</v>
      </c>
      <c r="C249" s="658"/>
      <c r="D249" s="202" t="s">
        <v>1060</v>
      </c>
      <c r="E249" s="300"/>
      <c r="F249" s="492" t="s">
        <v>237</v>
      </c>
      <c r="G249" s="492"/>
      <c r="H249" s="492" t="s">
        <v>237</v>
      </c>
      <c r="I249" s="642"/>
      <c r="J249" s="642"/>
      <c r="K249" s="644"/>
      <c r="L249" s="644"/>
      <c r="M249" s="644"/>
      <c r="N249" s="650"/>
      <c r="O249" s="644"/>
      <c r="P249" s="650"/>
      <c r="Q249" s="644"/>
      <c r="R249" s="644"/>
      <c r="S249" s="494"/>
      <c r="T249" s="494" t="s">
        <v>237</v>
      </c>
      <c r="U249" s="494"/>
      <c r="V249" s="494" t="s">
        <v>237</v>
      </c>
      <c r="W249" s="494"/>
      <c r="X249" s="494" t="s">
        <v>237</v>
      </c>
      <c r="Y249" s="492"/>
      <c r="Z249" s="492" t="s">
        <v>237</v>
      </c>
      <c r="AA249" s="492"/>
      <c r="AB249" s="492" t="s">
        <v>237</v>
      </c>
    </row>
    <row r="250" spans="1:28" ht="18" hidden="1">
      <c r="A250" s="259" t="s">
        <v>251</v>
      </c>
      <c r="B250" s="173"/>
      <c r="C250" s="179" t="s">
        <v>1057</v>
      </c>
      <c r="D250" s="202" t="s">
        <v>1060</v>
      </c>
      <c r="E250" s="318"/>
      <c r="F250" s="275"/>
      <c r="G250" s="491"/>
      <c r="H250" s="275"/>
      <c r="I250" s="272"/>
      <c r="J250" s="492" t="s">
        <v>237</v>
      </c>
      <c r="K250" s="329"/>
      <c r="L250" s="494" t="s">
        <v>237</v>
      </c>
      <c r="M250" s="329"/>
      <c r="N250" s="68" t="s">
        <v>237</v>
      </c>
      <c r="O250" s="329"/>
      <c r="P250" s="68" t="s">
        <v>237</v>
      </c>
      <c r="Q250" s="329"/>
      <c r="R250" s="494" t="s">
        <v>237</v>
      </c>
      <c r="S250" s="331"/>
      <c r="T250" s="493"/>
      <c r="U250" s="331"/>
      <c r="V250" s="493"/>
      <c r="W250" s="331"/>
      <c r="X250" s="331"/>
      <c r="Y250" s="491"/>
      <c r="Z250" s="491"/>
      <c r="AA250" s="275"/>
      <c r="AB250" s="491"/>
    </row>
    <row r="251" spans="1:28" ht="22.5" hidden="1">
      <c r="A251" s="259" t="s">
        <v>103</v>
      </c>
      <c r="B251" s="175" t="s">
        <v>168</v>
      </c>
      <c r="C251" s="179" t="s">
        <v>1057</v>
      </c>
      <c r="D251" s="202" t="s">
        <v>1060</v>
      </c>
      <c r="E251" s="300"/>
      <c r="F251" s="492" t="s">
        <v>237</v>
      </c>
      <c r="G251" s="492"/>
      <c r="H251" s="492" t="s">
        <v>237</v>
      </c>
      <c r="I251" s="272"/>
      <c r="J251" s="492" t="s">
        <v>237</v>
      </c>
      <c r="K251" s="329"/>
      <c r="L251" s="494" t="s">
        <v>237</v>
      </c>
      <c r="M251" s="329"/>
      <c r="N251" s="68" t="s">
        <v>237</v>
      </c>
      <c r="O251" s="329"/>
      <c r="P251" s="68" t="s">
        <v>237</v>
      </c>
      <c r="Q251" s="329"/>
      <c r="R251" s="494" t="s">
        <v>237</v>
      </c>
      <c r="S251" s="494"/>
      <c r="T251" s="494" t="s">
        <v>237</v>
      </c>
      <c r="U251" s="494"/>
      <c r="V251" s="494" t="s">
        <v>237</v>
      </c>
      <c r="W251" s="494"/>
      <c r="X251" s="494" t="s">
        <v>237</v>
      </c>
      <c r="Y251" s="492"/>
      <c r="Z251" s="492" t="s">
        <v>237</v>
      </c>
      <c r="AA251" s="492"/>
      <c r="AB251" s="492" t="s">
        <v>237</v>
      </c>
    </row>
    <row r="252" spans="1:28" ht="33.75" hidden="1">
      <c r="A252" s="259" t="s">
        <v>100</v>
      </c>
      <c r="B252" s="170" t="s">
        <v>169</v>
      </c>
      <c r="C252" s="179" t="s">
        <v>1057</v>
      </c>
      <c r="D252" s="202" t="s">
        <v>1060</v>
      </c>
      <c r="E252" s="296"/>
      <c r="F252" s="272" t="s">
        <v>237</v>
      </c>
      <c r="G252" s="272"/>
      <c r="H252" s="272" t="s">
        <v>237</v>
      </c>
      <c r="I252" s="272"/>
      <c r="J252" s="492" t="s">
        <v>237</v>
      </c>
      <c r="K252" s="329"/>
      <c r="L252" s="494" t="s">
        <v>237</v>
      </c>
      <c r="M252" s="329"/>
      <c r="N252" s="68" t="s">
        <v>237</v>
      </c>
      <c r="O252" s="329"/>
      <c r="P252" s="68" t="s">
        <v>237</v>
      </c>
      <c r="Q252" s="329"/>
      <c r="R252" s="494" t="s">
        <v>237</v>
      </c>
      <c r="S252" s="329"/>
      <c r="T252" s="329" t="s">
        <v>237</v>
      </c>
      <c r="U252" s="329"/>
      <c r="V252" s="329" t="s">
        <v>237</v>
      </c>
      <c r="W252" s="329"/>
      <c r="X252" s="329" t="s">
        <v>237</v>
      </c>
      <c r="Y252" s="272"/>
      <c r="Z252" s="272" t="s">
        <v>237</v>
      </c>
      <c r="AA252" s="272"/>
      <c r="AB252" s="272" t="s">
        <v>237</v>
      </c>
    </row>
    <row r="253" spans="1:28" ht="18" hidden="1">
      <c r="A253" s="259" t="s">
        <v>104</v>
      </c>
      <c r="B253" s="170" t="s">
        <v>170</v>
      </c>
      <c r="C253" s="179" t="s">
        <v>1057</v>
      </c>
      <c r="D253" s="202" t="s">
        <v>1060</v>
      </c>
      <c r="E253" s="296"/>
      <c r="F253" s="272" t="s">
        <v>237</v>
      </c>
      <c r="G253" s="272"/>
      <c r="H253" s="272" t="s">
        <v>237</v>
      </c>
      <c r="I253" s="272"/>
      <c r="J253" s="492" t="s">
        <v>237</v>
      </c>
      <c r="K253" s="329"/>
      <c r="L253" s="494" t="s">
        <v>237</v>
      </c>
      <c r="M253" s="329"/>
      <c r="N253" s="68" t="s">
        <v>237</v>
      </c>
      <c r="O253" s="329"/>
      <c r="P253" s="68" t="s">
        <v>237</v>
      </c>
      <c r="Q253" s="329"/>
      <c r="R253" s="494" t="s">
        <v>237</v>
      </c>
      <c r="S253" s="329"/>
      <c r="T253" s="329" t="s">
        <v>237</v>
      </c>
      <c r="U253" s="329"/>
      <c r="V253" s="329" t="s">
        <v>237</v>
      </c>
      <c r="W253" s="329"/>
      <c r="X253" s="329" t="s">
        <v>237</v>
      </c>
      <c r="Y253" s="272"/>
      <c r="Z253" s="272" t="s">
        <v>237</v>
      </c>
      <c r="AA253" s="272"/>
      <c r="AB253" s="272" t="s">
        <v>237</v>
      </c>
    </row>
    <row r="254" spans="1:28" ht="18" hidden="1">
      <c r="A254" s="259" t="s">
        <v>101</v>
      </c>
      <c r="B254" s="170" t="s">
        <v>171</v>
      </c>
      <c r="C254" s="179" t="s">
        <v>1057</v>
      </c>
      <c r="D254" s="202" t="s">
        <v>1060</v>
      </c>
      <c r="E254" s="296"/>
      <c r="F254" s="272" t="s">
        <v>237</v>
      </c>
      <c r="G254" s="272"/>
      <c r="H254" s="272" t="s">
        <v>237</v>
      </c>
      <c r="I254" s="272"/>
      <c r="J254" s="492" t="s">
        <v>237</v>
      </c>
      <c r="K254" s="329"/>
      <c r="L254" s="494" t="s">
        <v>237</v>
      </c>
      <c r="M254" s="329"/>
      <c r="N254" s="68" t="s">
        <v>237</v>
      </c>
      <c r="O254" s="329"/>
      <c r="P254" s="68" t="s">
        <v>237</v>
      </c>
      <c r="Q254" s="329"/>
      <c r="R254" s="494" t="s">
        <v>237</v>
      </c>
      <c r="S254" s="329"/>
      <c r="T254" s="329" t="s">
        <v>237</v>
      </c>
      <c r="U254" s="329"/>
      <c r="V254" s="329" t="s">
        <v>237</v>
      </c>
      <c r="W254" s="329"/>
      <c r="X254" s="329" t="s">
        <v>237</v>
      </c>
      <c r="Y254" s="272"/>
      <c r="Z254" s="272" t="s">
        <v>237</v>
      </c>
      <c r="AA254" s="272"/>
      <c r="AB254" s="272" t="s">
        <v>237</v>
      </c>
    </row>
    <row r="255" spans="1:28" ht="18" hidden="1">
      <c r="A255" s="259" t="s">
        <v>102</v>
      </c>
      <c r="B255" s="170" t="s">
        <v>22</v>
      </c>
      <c r="C255" s="179" t="s">
        <v>1057</v>
      </c>
      <c r="D255" s="202" t="s">
        <v>1060</v>
      </c>
      <c r="E255" s="296"/>
      <c r="F255" s="272" t="s">
        <v>237</v>
      </c>
      <c r="G255" s="272"/>
      <c r="H255" s="272" t="s">
        <v>237</v>
      </c>
      <c r="I255" s="272"/>
      <c r="J255" s="492" t="s">
        <v>237</v>
      </c>
      <c r="K255" s="329"/>
      <c r="L255" s="494" t="s">
        <v>237</v>
      </c>
      <c r="M255" s="329"/>
      <c r="N255" s="68" t="s">
        <v>237</v>
      </c>
      <c r="O255" s="329"/>
      <c r="P255" s="68" t="s">
        <v>237</v>
      </c>
      <c r="Q255" s="329"/>
      <c r="R255" s="494" t="s">
        <v>237</v>
      </c>
      <c r="S255" s="329"/>
      <c r="T255" s="329" t="s">
        <v>237</v>
      </c>
      <c r="U255" s="329"/>
      <c r="V255" s="329" t="s">
        <v>237</v>
      </c>
      <c r="W255" s="329"/>
      <c r="X255" s="329" t="s">
        <v>237</v>
      </c>
      <c r="Y255" s="272"/>
      <c r="Z255" s="272" t="s">
        <v>237</v>
      </c>
      <c r="AA255" s="272"/>
      <c r="AB255" s="272" t="s">
        <v>237</v>
      </c>
    </row>
    <row r="256" spans="1:28" ht="18" hidden="1">
      <c r="A256" s="242" t="s">
        <v>216</v>
      </c>
      <c r="B256" s="170" t="s">
        <v>172</v>
      </c>
      <c r="C256" s="179" t="s">
        <v>1057</v>
      </c>
      <c r="D256" s="203" t="s">
        <v>1026</v>
      </c>
      <c r="E256" s="296"/>
      <c r="F256" s="272" t="s">
        <v>237</v>
      </c>
      <c r="G256" s="272"/>
      <c r="H256" s="272" t="s">
        <v>237</v>
      </c>
      <c r="I256" s="272"/>
      <c r="J256" s="492" t="s">
        <v>237</v>
      </c>
      <c r="K256" s="329"/>
      <c r="L256" s="494" t="s">
        <v>237</v>
      </c>
      <c r="M256" s="329"/>
      <c r="N256" s="68" t="s">
        <v>237</v>
      </c>
      <c r="O256" s="329"/>
      <c r="P256" s="68" t="s">
        <v>237</v>
      </c>
      <c r="Q256" s="329"/>
      <c r="R256" s="494" t="s">
        <v>237</v>
      </c>
      <c r="S256" s="329"/>
      <c r="T256" s="329" t="s">
        <v>237</v>
      </c>
      <c r="U256" s="329"/>
      <c r="V256" s="329" t="s">
        <v>237</v>
      </c>
      <c r="W256" s="329"/>
      <c r="X256" s="329" t="s">
        <v>237</v>
      </c>
      <c r="Y256" s="272"/>
      <c r="Z256" s="272" t="s">
        <v>237</v>
      </c>
      <c r="AA256" s="272"/>
      <c r="AB256" s="272" t="s">
        <v>237</v>
      </c>
    </row>
    <row r="257" spans="1:28" ht="33.75" hidden="1">
      <c r="A257" s="111" t="s">
        <v>98</v>
      </c>
      <c r="B257" s="91" t="s">
        <v>420</v>
      </c>
      <c r="C257" s="179" t="s">
        <v>1057</v>
      </c>
      <c r="D257" s="179" t="s">
        <v>1026</v>
      </c>
      <c r="E257" s="316"/>
      <c r="F257" s="64" t="s">
        <v>237</v>
      </c>
      <c r="G257" s="64"/>
      <c r="H257" s="64" t="s">
        <v>237</v>
      </c>
      <c r="I257" s="64"/>
      <c r="J257" s="64" t="s">
        <v>237</v>
      </c>
      <c r="K257" s="68"/>
      <c r="L257" s="68" t="s">
        <v>237</v>
      </c>
      <c r="M257" s="68"/>
      <c r="N257" s="68" t="s">
        <v>237</v>
      </c>
      <c r="O257" s="68"/>
      <c r="P257" s="68" t="s">
        <v>237</v>
      </c>
      <c r="Q257" s="342"/>
      <c r="R257" s="68" t="s">
        <v>237</v>
      </c>
      <c r="S257" s="68"/>
      <c r="T257" s="68" t="s">
        <v>237</v>
      </c>
      <c r="U257" s="68"/>
      <c r="V257" s="68" t="s">
        <v>237</v>
      </c>
      <c r="W257" s="68"/>
      <c r="X257" s="68" t="s">
        <v>237</v>
      </c>
      <c r="Y257" s="64"/>
      <c r="Z257" s="64" t="s">
        <v>237</v>
      </c>
      <c r="AA257" s="64"/>
      <c r="AB257" s="64" t="s">
        <v>237</v>
      </c>
    </row>
    <row r="258" spans="1:28" ht="18" hidden="1">
      <c r="A258" s="242" t="s">
        <v>251</v>
      </c>
      <c r="B258" s="173"/>
      <c r="C258" s="657" t="s">
        <v>1057</v>
      </c>
      <c r="D258" s="205"/>
      <c r="E258" s="318"/>
      <c r="F258" s="275"/>
      <c r="G258" s="491"/>
      <c r="H258" s="275"/>
      <c r="I258" s="641"/>
      <c r="J258" s="641" t="s">
        <v>237</v>
      </c>
      <c r="K258" s="643"/>
      <c r="L258" s="643" t="s">
        <v>237</v>
      </c>
      <c r="M258" s="643"/>
      <c r="N258" s="643" t="s">
        <v>237</v>
      </c>
      <c r="O258" s="643"/>
      <c r="P258" s="643" t="s">
        <v>237</v>
      </c>
      <c r="Q258" s="643"/>
      <c r="R258" s="643" t="s">
        <v>237</v>
      </c>
      <c r="S258" s="493"/>
      <c r="T258" s="331"/>
      <c r="U258" s="331"/>
      <c r="V258" s="493"/>
      <c r="W258" s="331"/>
      <c r="X258" s="493"/>
      <c r="Y258" s="275"/>
      <c r="Z258" s="491"/>
      <c r="AA258" s="275"/>
      <c r="AB258" s="491"/>
    </row>
    <row r="259" spans="1:28" ht="22.5" hidden="1">
      <c r="A259" s="242" t="s">
        <v>215</v>
      </c>
      <c r="B259" s="175" t="s">
        <v>173</v>
      </c>
      <c r="C259" s="658"/>
      <c r="D259" s="202" t="s">
        <v>1060</v>
      </c>
      <c r="E259" s="300"/>
      <c r="F259" s="492" t="s">
        <v>237</v>
      </c>
      <c r="G259" s="492"/>
      <c r="H259" s="492" t="s">
        <v>237</v>
      </c>
      <c r="I259" s="642"/>
      <c r="J259" s="642"/>
      <c r="K259" s="644"/>
      <c r="L259" s="644"/>
      <c r="M259" s="644"/>
      <c r="N259" s="644"/>
      <c r="O259" s="644"/>
      <c r="P259" s="644"/>
      <c r="Q259" s="644"/>
      <c r="R259" s="644"/>
      <c r="S259" s="494"/>
      <c r="T259" s="494" t="s">
        <v>237</v>
      </c>
      <c r="U259" s="494"/>
      <c r="V259" s="494" t="s">
        <v>237</v>
      </c>
      <c r="W259" s="494"/>
      <c r="X259" s="494" t="s">
        <v>237</v>
      </c>
      <c r="Y259" s="492"/>
      <c r="Z259" s="492" t="s">
        <v>237</v>
      </c>
      <c r="AA259" s="492"/>
      <c r="AB259" s="492" t="s">
        <v>237</v>
      </c>
    </row>
    <row r="260" spans="1:28" ht="18" hidden="1">
      <c r="A260" s="259" t="s">
        <v>251</v>
      </c>
      <c r="B260" s="173"/>
      <c r="C260" s="657" t="s">
        <v>1057</v>
      </c>
      <c r="D260" s="645" t="s">
        <v>1060</v>
      </c>
      <c r="E260" s="304"/>
      <c r="F260" s="491"/>
      <c r="G260" s="275"/>
      <c r="H260" s="275"/>
      <c r="I260" s="641"/>
      <c r="J260" s="641" t="s">
        <v>237</v>
      </c>
      <c r="K260" s="643"/>
      <c r="L260" s="643" t="s">
        <v>237</v>
      </c>
      <c r="M260" s="643"/>
      <c r="N260" s="643" t="s">
        <v>237</v>
      </c>
      <c r="O260" s="643"/>
      <c r="P260" s="643" t="s">
        <v>237</v>
      </c>
      <c r="Q260" s="643"/>
      <c r="R260" s="643" t="s">
        <v>237</v>
      </c>
      <c r="S260" s="331"/>
      <c r="T260" s="493"/>
      <c r="U260" s="331"/>
      <c r="V260" s="493"/>
      <c r="W260" s="331"/>
      <c r="X260" s="493"/>
      <c r="Y260" s="275"/>
      <c r="Z260" s="275"/>
      <c r="AA260" s="491"/>
      <c r="AB260" s="491"/>
    </row>
    <row r="261" spans="1:28" ht="12.75" customHeight="1" hidden="1">
      <c r="A261" s="259" t="s">
        <v>99</v>
      </c>
      <c r="B261" s="175" t="s">
        <v>174</v>
      </c>
      <c r="C261" s="658"/>
      <c r="D261" s="646"/>
      <c r="E261" s="300"/>
      <c r="F261" s="492" t="s">
        <v>237</v>
      </c>
      <c r="G261" s="492"/>
      <c r="H261" s="492" t="s">
        <v>237</v>
      </c>
      <c r="I261" s="642"/>
      <c r="J261" s="642"/>
      <c r="K261" s="644"/>
      <c r="L261" s="644"/>
      <c r="M261" s="644"/>
      <c r="N261" s="644"/>
      <c r="O261" s="644"/>
      <c r="P261" s="644"/>
      <c r="Q261" s="644"/>
      <c r="R261" s="644"/>
      <c r="S261" s="494"/>
      <c r="T261" s="494" t="s">
        <v>237</v>
      </c>
      <c r="U261" s="494"/>
      <c r="V261" s="494" t="s">
        <v>237</v>
      </c>
      <c r="W261" s="494"/>
      <c r="X261" s="494" t="s">
        <v>237</v>
      </c>
      <c r="Y261" s="492"/>
      <c r="Z261" s="492" t="s">
        <v>237</v>
      </c>
      <c r="AA261" s="492"/>
      <c r="AB261" s="492" t="s">
        <v>237</v>
      </c>
    </row>
    <row r="262" spans="1:28" ht="34.5" customHeight="1" hidden="1">
      <c r="A262" s="259" t="s">
        <v>100</v>
      </c>
      <c r="B262" s="170" t="s">
        <v>175</v>
      </c>
      <c r="C262" s="179" t="s">
        <v>1057</v>
      </c>
      <c r="D262" s="202" t="s">
        <v>1060</v>
      </c>
      <c r="E262" s="296"/>
      <c r="F262" s="272" t="s">
        <v>237</v>
      </c>
      <c r="G262" s="272"/>
      <c r="H262" s="272" t="s">
        <v>237</v>
      </c>
      <c r="I262" s="272"/>
      <c r="J262" s="492" t="s">
        <v>237</v>
      </c>
      <c r="K262" s="329"/>
      <c r="L262" s="494" t="s">
        <v>237</v>
      </c>
      <c r="M262" s="329"/>
      <c r="N262" s="494" t="s">
        <v>237</v>
      </c>
      <c r="O262" s="329"/>
      <c r="P262" s="494" t="s">
        <v>237</v>
      </c>
      <c r="Q262" s="329"/>
      <c r="R262" s="494" t="s">
        <v>237</v>
      </c>
      <c r="S262" s="329"/>
      <c r="T262" s="329" t="s">
        <v>237</v>
      </c>
      <c r="U262" s="329"/>
      <c r="V262" s="329" t="s">
        <v>237</v>
      </c>
      <c r="W262" s="329"/>
      <c r="X262" s="329" t="s">
        <v>237</v>
      </c>
      <c r="Y262" s="272"/>
      <c r="Z262" s="272" t="s">
        <v>237</v>
      </c>
      <c r="AA262" s="272"/>
      <c r="AB262" s="272" t="s">
        <v>237</v>
      </c>
    </row>
    <row r="263" spans="1:28" ht="16.5" customHeight="1" hidden="1">
      <c r="A263" s="259" t="s">
        <v>101</v>
      </c>
      <c r="B263" s="170" t="s">
        <v>176</v>
      </c>
      <c r="C263" s="179" t="s">
        <v>1057</v>
      </c>
      <c r="D263" s="202" t="s">
        <v>1060</v>
      </c>
      <c r="E263" s="296"/>
      <c r="F263" s="272" t="s">
        <v>237</v>
      </c>
      <c r="G263" s="272"/>
      <c r="H263" s="272" t="s">
        <v>237</v>
      </c>
      <c r="I263" s="272"/>
      <c r="J263" s="492" t="s">
        <v>237</v>
      </c>
      <c r="K263" s="329"/>
      <c r="L263" s="494" t="s">
        <v>237</v>
      </c>
      <c r="M263" s="329"/>
      <c r="N263" s="494" t="s">
        <v>237</v>
      </c>
      <c r="O263" s="329"/>
      <c r="P263" s="494" t="s">
        <v>237</v>
      </c>
      <c r="Q263" s="329"/>
      <c r="R263" s="494" t="s">
        <v>237</v>
      </c>
      <c r="S263" s="329"/>
      <c r="T263" s="329" t="s">
        <v>237</v>
      </c>
      <c r="U263" s="329"/>
      <c r="V263" s="329" t="s">
        <v>237</v>
      </c>
      <c r="W263" s="329"/>
      <c r="X263" s="329" t="s">
        <v>237</v>
      </c>
      <c r="Y263" s="272"/>
      <c r="Z263" s="272" t="s">
        <v>237</v>
      </c>
      <c r="AA263" s="272"/>
      <c r="AB263" s="272" t="s">
        <v>237</v>
      </c>
    </row>
    <row r="264" spans="1:28" ht="15.75" customHeight="1" hidden="1">
      <c r="A264" s="259" t="s">
        <v>102</v>
      </c>
      <c r="B264" s="170" t="s">
        <v>177</v>
      </c>
      <c r="C264" s="179" t="s">
        <v>1057</v>
      </c>
      <c r="D264" s="202" t="s">
        <v>1060</v>
      </c>
      <c r="E264" s="296"/>
      <c r="F264" s="272" t="s">
        <v>237</v>
      </c>
      <c r="G264" s="272"/>
      <c r="H264" s="272" t="s">
        <v>237</v>
      </c>
      <c r="I264" s="272"/>
      <c r="J264" s="492" t="s">
        <v>237</v>
      </c>
      <c r="K264" s="329"/>
      <c r="L264" s="494" t="s">
        <v>237</v>
      </c>
      <c r="M264" s="329"/>
      <c r="N264" s="494" t="s">
        <v>237</v>
      </c>
      <c r="O264" s="329"/>
      <c r="P264" s="494" t="s">
        <v>237</v>
      </c>
      <c r="Q264" s="329"/>
      <c r="R264" s="494" t="s">
        <v>237</v>
      </c>
      <c r="S264" s="329"/>
      <c r="T264" s="329" t="s">
        <v>237</v>
      </c>
      <c r="U264" s="329"/>
      <c r="V264" s="329" t="s">
        <v>237</v>
      </c>
      <c r="W264" s="329"/>
      <c r="X264" s="329" t="s">
        <v>237</v>
      </c>
      <c r="Y264" s="272"/>
      <c r="Z264" s="272" t="s">
        <v>237</v>
      </c>
      <c r="AA264" s="272"/>
      <c r="AB264" s="272" t="s">
        <v>237</v>
      </c>
    </row>
    <row r="265" spans="1:28" ht="14.25" customHeight="1" hidden="1">
      <c r="A265" s="242" t="s">
        <v>216</v>
      </c>
      <c r="B265" s="170" t="s">
        <v>178</v>
      </c>
      <c r="C265" s="179" t="s">
        <v>1057</v>
      </c>
      <c r="D265" s="203" t="s">
        <v>1026</v>
      </c>
      <c r="E265" s="296"/>
      <c r="F265" s="272" t="s">
        <v>237</v>
      </c>
      <c r="G265" s="272"/>
      <c r="H265" s="272" t="s">
        <v>237</v>
      </c>
      <c r="I265" s="272"/>
      <c r="J265" s="492" t="s">
        <v>237</v>
      </c>
      <c r="K265" s="329"/>
      <c r="L265" s="494" t="s">
        <v>237</v>
      </c>
      <c r="M265" s="329"/>
      <c r="N265" s="494" t="s">
        <v>237</v>
      </c>
      <c r="O265" s="329"/>
      <c r="P265" s="494" t="s">
        <v>237</v>
      </c>
      <c r="Q265" s="329"/>
      <c r="R265" s="494" t="s">
        <v>237</v>
      </c>
      <c r="S265" s="329"/>
      <c r="T265" s="329" t="s">
        <v>237</v>
      </c>
      <c r="U265" s="329"/>
      <c r="V265" s="329" t="s">
        <v>237</v>
      </c>
      <c r="W265" s="329"/>
      <c r="X265" s="329" t="s">
        <v>237</v>
      </c>
      <c r="Y265" s="272"/>
      <c r="Z265" s="272" t="s">
        <v>237</v>
      </c>
      <c r="AA265" s="272"/>
      <c r="AB265" s="272" t="s">
        <v>237</v>
      </c>
    </row>
    <row r="266" spans="1:28" ht="78.75" hidden="1">
      <c r="A266" s="111" t="s">
        <v>96</v>
      </c>
      <c r="B266" s="91" t="s">
        <v>421</v>
      </c>
      <c r="C266" s="179" t="s">
        <v>1057</v>
      </c>
      <c r="D266" s="179" t="s">
        <v>1026</v>
      </c>
      <c r="E266" s="291"/>
      <c r="F266" s="64" t="s">
        <v>237</v>
      </c>
      <c r="G266" s="64"/>
      <c r="H266" s="64" t="s">
        <v>237</v>
      </c>
      <c r="I266" s="64"/>
      <c r="J266" s="64" t="s">
        <v>237</v>
      </c>
      <c r="K266" s="68"/>
      <c r="L266" s="68" t="s">
        <v>237</v>
      </c>
      <c r="M266" s="68"/>
      <c r="N266" s="68" t="s">
        <v>237</v>
      </c>
      <c r="O266" s="68"/>
      <c r="P266" s="68" t="s">
        <v>237</v>
      </c>
      <c r="Q266" s="134"/>
      <c r="R266" s="68" t="s">
        <v>237</v>
      </c>
      <c r="S266" s="68"/>
      <c r="T266" s="68" t="s">
        <v>237</v>
      </c>
      <c r="U266" s="68"/>
      <c r="V266" s="68" t="s">
        <v>237</v>
      </c>
      <c r="W266" s="68"/>
      <c r="X266" s="68" t="s">
        <v>237</v>
      </c>
      <c r="Y266" s="64"/>
      <c r="Z266" s="64" t="s">
        <v>237</v>
      </c>
      <c r="AA266" s="64"/>
      <c r="AB266" s="64" t="s">
        <v>237</v>
      </c>
    </row>
    <row r="267" spans="1:28" s="6" customFormat="1" ht="18" hidden="1">
      <c r="A267" s="242" t="s">
        <v>251</v>
      </c>
      <c r="B267" s="173"/>
      <c r="C267" s="657" t="s">
        <v>1057</v>
      </c>
      <c r="D267" s="205"/>
      <c r="E267" s="303"/>
      <c r="F267" s="275"/>
      <c r="G267" s="491"/>
      <c r="H267" s="275"/>
      <c r="I267" s="641"/>
      <c r="J267" s="641" t="s">
        <v>237</v>
      </c>
      <c r="K267" s="643"/>
      <c r="L267" s="643" t="s">
        <v>237</v>
      </c>
      <c r="M267" s="643"/>
      <c r="N267" s="643" t="s">
        <v>237</v>
      </c>
      <c r="O267" s="643"/>
      <c r="P267" s="643" t="s">
        <v>237</v>
      </c>
      <c r="Q267" s="643"/>
      <c r="R267" s="643" t="s">
        <v>237</v>
      </c>
      <c r="S267" s="493"/>
      <c r="T267" s="331"/>
      <c r="U267" s="493"/>
      <c r="V267" s="331"/>
      <c r="W267" s="493"/>
      <c r="X267" s="331"/>
      <c r="Y267" s="491"/>
      <c r="Z267" s="275"/>
      <c r="AA267" s="491"/>
      <c r="AB267" s="491"/>
    </row>
    <row r="268" spans="1:28" ht="22.5" hidden="1">
      <c r="A268" s="242" t="s">
        <v>97</v>
      </c>
      <c r="B268" s="175" t="s">
        <v>23</v>
      </c>
      <c r="C268" s="658"/>
      <c r="D268" s="202" t="s">
        <v>1060</v>
      </c>
      <c r="E268" s="302"/>
      <c r="F268" s="492" t="s">
        <v>237</v>
      </c>
      <c r="G268" s="492"/>
      <c r="H268" s="492" t="s">
        <v>237</v>
      </c>
      <c r="I268" s="642"/>
      <c r="J268" s="642"/>
      <c r="K268" s="644"/>
      <c r="L268" s="644"/>
      <c r="M268" s="644"/>
      <c r="N268" s="644"/>
      <c r="O268" s="644"/>
      <c r="P268" s="644"/>
      <c r="Q268" s="644"/>
      <c r="R268" s="644"/>
      <c r="S268" s="494"/>
      <c r="T268" s="494" t="s">
        <v>237</v>
      </c>
      <c r="U268" s="494"/>
      <c r="V268" s="494" t="s">
        <v>237</v>
      </c>
      <c r="W268" s="494"/>
      <c r="X268" s="494" t="s">
        <v>237</v>
      </c>
      <c r="Y268" s="492"/>
      <c r="Z268" s="492" t="s">
        <v>237</v>
      </c>
      <c r="AA268" s="492"/>
      <c r="AB268" s="492" t="s">
        <v>237</v>
      </c>
    </row>
    <row r="269" spans="1:28" s="6" customFormat="1" ht="18" hidden="1">
      <c r="A269" s="259" t="s">
        <v>251</v>
      </c>
      <c r="B269" s="173"/>
      <c r="C269" s="657" t="s">
        <v>1057</v>
      </c>
      <c r="D269" s="645" t="s">
        <v>1060</v>
      </c>
      <c r="E269" s="303"/>
      <c r="F269" s="275"/>
      <c r="G269" s="491"/>
      <c r="H269" s="275"/>
      <c r="I269" s="641"/>
      <c r="J269" s="641" t="s">
        <v>237</v>
      </c>
      <c r="K269" s="643"/>
      <c r="L269" s="643" t="s">
        <v>237</v>
      </c>
      <c r="M269" s="643"/>
      <c r="N269" s="643" t="s">
        <v>237</v>
      </c>
      <c r="O269" s="643"/>
      <c r="P269" s="643" t="s">
        <v>237</v>
      </c>
      <c r="Q269" s="643"/>
      <c r="R269" s="643" t="s">
        <v>237</v>
      </c>
      <c r="S269" s="493"/>
      <c r="T269" s="331"/>
      <c r="U269" s="493"/>
      <c r="V269" s="331"/>
      <c r="W269" s="493"/>
      <c r="X269" s="331"/>
      <c r="Y269" s="491"/>
      <c r="Z269" s="275"/>
      <c r="AA269" s="491"/>
      <c r="AB269" s="491"/>
    </row>
    <row r="270" spans="1:28" ht="22.5" hidden="1">
      <c r="A270" s="259" t="s">
        <v>103</v>
      </c>
      <c r="B270" s="175" t="s">
        <v>24</v>
      </c>
      <c r="C270" s="658"/>
      <c r="D270" s="646"/>
      <c r="E270" s="302"/>
      <c r="F270" s="492" t="s">
        <v>237</v>
      </c>
      <c r="G270" s="492"/>
      <c r="H270" s="492" t="s">
        <v>237</v>
      </c>
      <c r="I270" s="642"/>
      <c r="J270" s="642"/>
      <c r="K270" s="644"/>
      <c r="L270" s="644"/>
      <c r="M270" s="644"/>
      <c r="N270" s="644"/>
      <c r="O270" s="644"/>
      <c r="P270" s="644"/>
      <c r="Q270" s="644"/>
      <c r="R270" s="644"/>
      <c r="S270" s="494"/>
      <c r="T270" s="494" t="s">
        <v>237</v>
      </c>
      <c r="U270" s="494"/>
      <c r="V270" s="494" t="s">
        <v>237</v>
      </c>
      <c r="W270" s="494"/>
      <c r="X270" s="494" t="s">
        <v>237</v>
      </c>
      <c r="Y270" s="492"/>
      <c r="Z270" s="492" t="s">
        <v>237</v>
      </c>
      <c r="AA270" s="492"/>
      <c r="AB270" s="492" t="s">
        <v>237</v>
      </c>
    </row>
    <row r="271" spans="1:28" ht="33.75" hidden="1">
      <c r="A271" s="259" t="s">
        <v>100</v>
      </c>
      <c r="B271" s="170" t="s">
        <v>25</v>
      </c>
      <c r="C271" s="179" t="s">
        <v>1057</v>
      </c>
      <c r="D271" s="202" t="s">
        <v>1060</v>
      </c>
      <c r="E271" s="301"/>
      <c r="F271" s="272" t="s">
        <v>237</v>
      </c>
      <c r="G271" s="272"/>
      <c r="H271" s="272" t="s">
        <v>237</v>
      </c>
      <c r="I271" s="272"/>
      <c r="J271" s="492" t="s">
        <v>237</v>
      </c>
      <c r="K271" s="329"/>
      <c r="L271" s="494" t="s">
        <v>237</v>
      </c>
      <c r="M271" s="329"/>
      <c r="N271" s="494" t="s">
        <v>237</v>
      </c>
      <c r="O271" s="329"/>
      <c r="P271" s="494" t="s">
        <v>237</v>
      </c>
      <c r="Q271" s="329"/>
      <c r="R271" s="494" t="s">
        <v>237</v>
      </c>
      <c r="S271" s="329"/>
      <c r="T271" s="329" t="s">
        <v>237</v>
      </c>
      <c r="U271" s="329"/>
      <c r="V271" s="329" t="s">
        <v>237</v>
      </c>
      <c r="W271" s="329"/>
      <c r="X271" s="329" t="s">
        <v>237</v>
      </c>
      <c r="Y271" s="272"/>
      <c r="Z271" s="272" t="s">
        <v>237</v>
      </c>
      <c r="AA271" s="272"/>
      <c r="AB271" s="272" t="s">
        <v>237</v>
      </c>
    </row>
    <row r="272" spans="1:28" ht="15" customHeight="1" hidden="1">
      <c r="A272" s="259" t="s">
        <v>101</v>
      </c>
      <c r="B272" s="170" t="s">
        <v>26</v>
      </c>
      <c r="C272" s="179" t="s">
        <v>1057</v>
      </c>
      <c r="D272" s="202" t="s">
        <v>1060</v>
      </c>
      <c r="E272" s="301"/>
      <c r="F272" s="272" t="s">
        <v>237</v>
      </c>
      <c r="G272" s="272"/>
      <c r="H272" s="272" t="s">
        <v>237</v>
      </c>
      <c r="I272" s="272"/>
      <c r="J272" s="492" t="s">
        <v>237</v>
      </c>
      <c r="K272" s="329"/>
      <c r="L272" s="494" t="s">
        <v>237</v>
      </c>
      <c r="M272" s="329"/>
      <c r="N272" s="494" t="s">
        <v>237</v>
      </c>
      <c r="O272" s="329"/>
      <c r="P272" s="494" t="s">
        <v>237</v>
      </c>
      <c r="Q272" s="329"/>
      <c r="R272" s="494" t="s">
        <v>237</v>
      </c>
      <c r="S272" s="329"/>
      <c r="T272" s="329" t="s">
        <v>237</v>
      </c>
      <c r="U272" s="329"/>
      <c r="V272" s="329" t="s">
        <v>237</v>
      </c>
      <c r="W272" s="329"/>
      <c r="X272" s="329" t="s">
        <v>237</v>
      </c>
      <c r="Y272" s="272"/>
      <c r="Z272" s="272" t="s">
        <v>237</v>
      </c>
      <c r="AA272" s="272"/>
      <c r="AB272" s="272" t="s">
        <v>237</v>
      </c>
    </row>
    <row r="273" spans="1:28" ht="18" customHeight="1" hidden="1">
      <c r="A273" s="259" t="s">
        <v>99</v>
      </c>
      <c r="B273" s="170" t="s">
        <v>27</v>
      </c>
      <c r="C273" s="179" t="s">
        <v>1057</v>
      </c>
      <c r="D273" s="202" t="s">
        <v>1060</v>
      </c>
      <c r="E273" s="301"/>
      <c r="F273" s="272" t="s">
        <v>237</v>
      </c>
      <c r="G273" s="272"/>
      <c r="H273" s="272" t="s">
        <v>237</v>
      </c>
      <c r="I273" s="272"/>
      <c r="J273" s="492" t="s">
        <v>237</v>
      </c>
      <c r="K273" s="329"/>
      <c r="L273" s="494" t="s">
        <v>237</v>
      </c>
      <c r="M273" s="329"/>
      <c r="N273" s="494" t="s">
        <v>237</v>
      </c>
      <c r="O273" s="329"/>
      <c r="P273" s="494" t="s">
        <v>237</v>
      </c>
      <c r="Q273" s="329"/>
      <c r="R273" s="494" t="s">
        <v>237</v>
      </c>
      <c r="S273" s="329"/>
      <c r="T273" s="329" t="s">
        <v>237</v>
      </c>
      <c r="U273" s="329"/>
      <c r="V273" s="329" t="s">
        <v>237</v>
      </c>
      <c r="W273" s="329"/>
      <c r="X273" s="329" t="s">
        <v>237</v>
      </c>
      <c r="Y273" s="272"/>
      <c r="Z273" s="272" t="s">
        <v>237</v>
      </c>
      <c r="AA273" s="272"/>
      <c r="AB273" s="272" t="s">
        <v>237</v>
      </c>
    </row>
    <row r="274" spans="1:28" ht="20.25" customHeight="1" hidden="1">
      <c r="A274" s="259" t="s">
        <v>105</v>
      </c>
      <c r="B274" s="170" t="s">
        <v>28</v>
      </c>
      <c r="C274" s="179" t="s">
        <v>1057</v>
      </c>
      <c r="D274" s="202" t="s">
        <v>1060</v>
      </c>
      <c r="E274" s="301"/>
      <c r="F274" s="272" t="s">
        <v>237</v>
      </c>
      <c r="G274" s="272"/>
      <c r="H274" s="272" t="s">
        <v>237</v>
      </c>
      <c r="I274" s="272"/>
      <c r="J274" s="492" t="s">
        <v>237</v>
      </c>
      <c r="K274" s="329"/>
      <c r="L274" s="494" t="s">
        <v>237</v>
      </c>
      <c r="M274" s="329"/>
      <c r="N274" s="494" t="s">
        <v>237</v>
      </c>
      <c r="O274" s="329"/>
      <c r="P274" s="494" t="s">
        <v>237</v>
      </c>
      <c r="Q274" s="329"/>
      <c r="R274" s="494" t="s">
        <v>237</v>
      </c>
      <c r="S274" s="329"/>
      <c r="T274" s="329" t="s">
        <v>237</v>
      </c>
      <c r="U274" s="329"/>
      <c r="V274" s="329" t="s">
        <v>237</v>
      </c>
      <c r="W274" s="329"/>
      <c r="X274" s="329" t="s">
        <v>237</v>
      </c>
      <c r="Y274" s="272"/>
      <c r="Z274" s="272" t="s">
        <v>237</v>
      </c>
      <c r="AA274" s="272"/>
      <c r="AB274" s="272" t="s">
        <v>237</v>
      </c>
    </row>
    <row r="275" spans="1:28" ht="16.5" customHeight="1" hidden="1">
      <c r="A275" s="259" t="s">
        <v>102</v>
      </c>
      <c r="B275" s="170" t="s">
        <v>29</v>
      </c>
      <c r="C275" s="179" t="s">
        <v>1057</v>
      </c>
      <c r="D275" s="202" t="s">
        <v>1060</v>
      </c>
      <c r="E275" s="301"/>
      <c r="F275" s="272" t="s">
        <v>237</v>
      </c>
      <c r="G275" s="272"/>
      <c r="H275" s="272" t="s">
        <v>237</v>
      </c>
      <c r="I275" s="272"/>
      <c r="J275" s="492" t="s">
        <v>237</v>
      </c>
      <c r="K275" s="329"/>
      <c r="L275" s="494" t="s">
        <v>237</v>
      </c>
      <c r="M275" s="329"/>
      <c r="N275" s="494" t="s">
        <v>237</v>
      </c>
      <c r="O275" s="329"/>
      <c r="P275" s="494" t="s">
        <v>237</v>
      </c>
      <c r="Q275" s="329"/>
      <c r="R275" s="494" t="s">
        <v>237</v>
      </c>
      <c r="S275" s="329"/>
      <c r="T275" s="329" t="s">
        <v>237</v>
      </c>
      <c r="U275" s="329"/>
      <c r="V275" s="329" t="s">
        <v>237</v>
      </c>
      <c r="W275" s="329"/>
      <c r="X275" s="329" t="s">
        <v>237</v>
      </c>
      <c r="Y275" s="272"/>
      <c r="Z275" s="272" t="s">
        <v>237</v>
      </c>
      <c r="AA275" s="272"/>
      <c r="AB275" s="272" t="s">
        <v>237</v>
      </c>
    </row>
    <row r="276" spans="1:28" ht="16.5" customHeight="1" hidden="1">
      <c r="A276" s="242" t="s">
        <v>216</v>
      </c>
      <c r="B276" s="170" t="s">
        <v>30</v>
      </c>
      <c r="C276" s="179" t="s">
        <v>1057</v>
      </c>
      <c r="D276" s="179" t="s">
        <v>1026</v>
      </c>
      <c r="E276" s="301"/>
      <c r="F276" s="272" t="s">
        <v>237</v>
      </c>
      <c r="G276" s="272"/>
      <c r="H276" s="272" t="s">
        <v>237</v>
      </c>
      <c r="I276" s="272"/>
      <c r="J276" s="492" t="s">
        <v>237</v>
      </c>
      <c r="K276" s="329"/>
      <c r="L276" s="494" t="s">
        <v>237</v>
      </c>
      <c r="M276" s="329"/>
      <c r="N276" s="494" t="s">
        <v>237</v>
      </c>
      <c r="O276" s="329"/>
      <c r="P276" s="494" t="s">
        <v>237</v>
      </c>
      <c r="Q276" s="329"/>
      <c r="R276" s="494" t="s">
        <v>237</v>
      </c>
      <c r="S276" s="329"/>
      <c r="T276" s="329" t="s">
        <v>237</v>
      </c>
      <c r="U276" s="329"/>
      <c r="V276" s="329" t="s">
        <v>237</v>
      </c>
      <c r="W276" s="329"/>
      <c r="X276" s="329" t="s">
        <v>237</v>
      </c>
      <c r="Y276" s="272"/>
      <c r="Z276" s="272" t="s">
        <v>237</v>
      </c>
      <c r="AA276" s="272"/>
      <c r="AB276" s="272" t="s">
        <v>237</v>
      </c>
    </row>
    <row r="277" spans="1:28" ht="45" hidden="1">
      <c r="A277" s="78" t="s">
        <v>106</v>
      </c>
      <c r="B277" s="100" t="s">
        <v>422</v>
      </c>
      <c r="C277" s="179" t="s">
        <v>1057</v>
      </c>
      <c r="D277" s="240" t="s">
        <v>1026</v>
      </c>
      <c r="E277" s="289"/>
      <c r="F277" s="63"/>
      <c r="G277" s="63"/>
      <c r="H277" s="63"/>
      <c r="I277" s="63"/>
      <c r="J277" s="63"/>
      <c r="K277" s="73"/>
      <c r="L277" s="73"/>
      <c r="M277" s="73"/>
      <c r="N277" s="73"/>
      <c r="O277" s="73"/>
      <c r="P277" s="73"/>
      <c r="Q277" s="344"/>
      <c r="R277" s="73"/>
      <c r="S277" s="73"/>
      <c r="T277" s="73"/>
      <c r="U277" s="73"/>
      <c r="V277" s="73"/>
      <c r="W277" s="73"/>
      <c r="X277" s="73"/>
      <c r="Y277" s="63"/>
      <c r="Z277" s="63"/>
      <c r="AA277" s="63"/>
      <c r="AB277" s="63"/>
    </row>
    <row r="278" spans="1:28" ht="18" hidden="1">
      <c r="A278" s="96" t="s">
        <v>251</v>
      </c>
      <c r="B278" s="80"/>
      <c r="C278" s="205"/>
      <c r="D278" s="205"/>
      <c r="E278" s="311"/>
      <c r="F278" s="65"/>
      <c r="G278" s="65"/>
      <c r="H278" s="65"/>
      <c r="I278" s="65"/>
      <c r="J278" s="65"/>
      <c r="K278" s="155"/>
      <c r="L278" s="155"/>
      <c r="M278" s="155"/>
      <c r="N278" s="155"/>
      <c r="O278" s="155"/>
      <c r="P278" s="155"/>
      <c r="Q278" s="332"/>
      <c r="R278" s="155"/>
      <c r="S278" s="155"/>
      <c r="T278" s="155"/>
      <c r="U278" s="155"/>
      <c r="V278" s="155"/>
      <c r="W278" s="155"/>
      <c r="X278" s="155"/>
      <c r="Y278" s="65"/>
      <c r="Z278" s="65"/>
      <c r="AA278" s="65"/>
      <c r="AB278" s="65"/>
    </row>
    <row r="279" spans="1:28" ht="22.5" hidden="1">
      <c r="A279" s="96" t="s">
        <v>155</v>
      </c>
      <c r="B279" s="82" t="s">
        <v>31</v>
      </c>
      <c r="C279" s="202" t="s">
        <v>1057</v>
      </c>
      <c r="D279" s="202" t="s">
        <v>1026</v>
      </c>
      <c r="E279" s="295"/>
      <c r="F279" s="63"/>
      <c r="G279" s="63"/>
      <c r="H279" s="63"/>
      <c r="I279" s="63"/>
      <c r="J279" s="63"/>
      <c r="K279" s="73"/>
      <c r="L279" s="73"/>
      <c r="M279" s="73"/>
      <c r="N279" s="73"/>
      <c r="O279" s="73"/>
      <c r="P279" s="73"/>
      <c r="Q279" s="328"/>
      <c r="R279" s="73"/>
      <c r="S279" s="73"/>
      <c r="T279" s="73"/>
      <c r="U279" s="73"/>
      <c r="V279" s="73"/>
      <c r="W279" s="73"/>
      <c r="X279" s="73"/>
      <c r="Y279" s="63"/>
      <c r="Z279" s="63"/>
      <c r="AA279" s="63"/>
      <c r="AB279" s="63"/>
    </row>
    <row r="280" spans="1:28" ht="45" hidden="1">
      <c r="A280" s="96" t="s">
        <v>156</v>
      </c>
      <c r="B280" s="87" t="s">
        <v>32</v>
      </c>
      <c r="C280" s="203" t="s">
        <v>1057</v>
      </c>
      <c r="D280" s="203" t="s">
        <v>1026</v>
      </c>
      <c r="E280" s="291"/>
      <c r="F280" s="64"/>
      <c r="G280" s="64"/>
      <c r="H280" s="64"/>
      <c r="I280" s="64"/>
      <c r="J280" s="64"/>
      <c r="K280" s="68"/>
      <c r="L280" s="68"/>
      <c r="M280" s="68"/>
      <c r="N280" s="68"/>
      <c r="O280" s="68"/>
      <c r="P280" s="68"/>
      <c r="Q280" s="134"/>
      <c r="R280" s="68"/>
      <c r="S280" s="68"/>
      <c r="T280" s="68"/>
      <c r="U280" s="68"/>
      <c r="V280" s="68"/>
      <c r="W280" s="68"/>
      <c r="X280" s="68"/>
      <c r="Y280" s="64"/>
      <c r="Z280" s="64"/>
      <c r="AA280" s="64"/>
      <c r="AB280" s="64"/>
    </row>
    <row r="281" spans="1:28" ht="150" customHeight="1" hidden="1">
      <c r="A281" s="98" t="s">
        <v>203</v>
      </c>
      <c r="B281" s="87" t="s">
        <v>33</v>
      </c>
      <c r="C281" s="203" t="s">
        <v>1057</v>
      </c>
      <c r="D281" s="203" t="s">
        <v>1026</v>
      </c>
      <c r="E281" s="291"/>
      <c r="F281" s="64"/>
      <c r="G281" s="64"/>
      <c r="H281" s="64"/>
      <c r="I281" s="64"/>
      <c r="J281" s="64"/>
      <c r="K281" s="68"/>
      <c r="L281" s="68"/>
      <c r="M281" s="68"/>
      <c r="N281" s="68"/>
      <c r="O281" s="68"/>
      <c r="P281" s="68"/>
      <c r="Q281" s="134"/>
      <c r="R281" s="68"/>
      <c r="S281" s="68"/>
      <c r="T281" s="68"/>
      <c r="U281" s="68"/>
      <c r="V281" s="68"/>
      <c r="W281" s="68"/>
      <c r="X281" s="68"/>
      <c r="Y281" s="64"/>
      <c r="Z281" s="64"/>
      <c r="AA281" s="64"/>
      <c r="AB281" s="64"/>
    </row>
    <row r="282" spans="1:28" ht="45" customHeight="1" hidden="1">
      <c r="A282" s="102" t="s">
        <v>126</v>
      </c>
      <c r="B282" s="91" t="s">
        <v>423</v>
      </c>
      <c r="C282" s="179" t="s">
        <v>1057</v>
      </c>
      <c r="D282" s="240" t="s">
        <v>1026</v>
      </c>
      <c r="E282" s="295"/>
      <c r="F282" s="63"/>
      <c r="G282" s="63"/>
      <c r="H282" s="63"/>
      <c r="I282" s="63"/>
      <c r="J282" s="63"/>
      <c r="K282" s="73"/>
      <c r="L282" s="73"/>
      <c r="M282" s="73"/>
      <c r="N282" s="73"/>
      <c r="O282" s="73"/>
      <c r="P282" s="73"/>
      <c r="Q282" s="328"/>
      <c r="R282" s="73"/>
      <c r="S282" s="73"/>
      <c r="T282" s="73"/>
      <c r="U282" s="73"/>
      <c r="V282" s="73"/>
      <c r="W282" s="73"/>
      <c r="X282" s="73"/>
      <c r="Y282" s="63"/>
      <c r="Z282" s="63"/>
      <c r="AA282" s="63"/>
      <c r="AB282" s="63"/>
    </row>
    <row r="283" spans="1:28" ht="42.75" customHeight="1" hidden="1">
      <c r="A283" s="168" t="s">
        <v>0</v>
      </c>
      <c r="B283" s="244" t="s">
        <v>424</v>
      </c>
      <c r="C283" s="179" t="s">
        <v>1057</v>
      </c>
      <c r="D283" s="240" t="s">
        <v>1026</v>
      </c>
      <c r="E283" s="302"/>
      <c r="F283" s="492"/>
      <c r="G283" s="492"/>
      <c r="H283" s="492"/>
      <c r="I283" s="492"/>
      <c r="J283" s="272"/>
      <c r="K283" s="329"/>
      <c r="L283" s="329"/>
      <c r="M283" s="329"/>
      <c r="N283" s="329"/>
      <c r="O283" s="329"/>
      <c r="P283" s="329"/>
      <c r="Q283" s="329"/>
      <c r="R283" s="329"/>
      <c r="S283" s="494"/>
      <c r="T283" s="494"/>
      <c r="U283" s="494"/>
      <c r="V283" s="494"/>
      <c r="W283" s="494"/>
      <c r="X283" s="494"/>
      <c r="Y283" s="492"/>
      <c r="Z283" s="492"/>
      <c r="AA283" s="492"/>
      <c r="AB283" s="492"/>
    </row>
    <row r="284" spans="1:28" ht="90.75" customHeight="1" hidden="1">
      <c r="A284" s="78" t="s">
        <v>788</v>
      </c>
      <c r="B284" s="91" t="s">
        <v>789</v>
      </c>
      <c r="C284" s="179" t="s">
        <v>1059</v>
      </c>
      <c r="D284" s="240" t="s">
        <v>1026</v>
      </c>
      <c r="E284" s="295"/>
      <c r="F284" s="63"/>
      <c r="G284" s="63"/>
      <c r="H284" s="63"/>
      <c r="I284" s="63"/>
      <c r="J284" s="63"/>
      <c r="K284" s="73"/>
      <c r="L284" s="73"/>
      <c r="M284" s="73"/>
      <c r="N284" s="73"/>
      <c r="O284" s="73"/>
      <c r="P284" s="73"/>
      <c r="Q284" s="328"/>
      <c r="R284" s="73"/>
      <c r="S284" s="73"/>
      <c r="T284" s="73"/>
      <c r="U284" s="73"/>
      <c r="V284" s="73"/>
      <c r="W284" s="73"/>
      <c r="X284" s="73"/>
      <c r="Y284" s="63"/>
      <c r="Z284" s="63"/>
      <c r="AA284" s="63"/>
      <c r="AB284" s="63"/>
    </row>
    <row r="285" spans="1:28" s="8" customFormat="1" ht="157.5" hidden="1">
      <c r="A285" s="102" t="s">
        <v>790</v>
      </c>
      <c r="B285" s="100" t="s">
        <v>425</v>
      </c>
      <c r="C285" s="199" t="s">
        <v>1059</v>
      </c>
      <c r="D285" s="199" t="s">
        <v>1026</v>
      </c>
      <c r="E285" s="293"/>
      <c r="F285" s="64"/>
      <c r="G285" s="64"/>
      <c r="H285" s="64"/>
      <c r="I285" s="64"/>
      <c r="J285" s="64"/>
      <c r="K285" s="68"/>
      <c r="L285" s="68"/>
      <c r="M285" s="68"/>
      <c r="N285" s="68"/>
      <c r="O285" s="68"/>
      <c r="P285" s="68"/>
      <c r="Q285" s="337"/>
      <c r="R285" s="68"/>
      <c r="S285" s="68"/>
      <c r="T285" s="68"/>
      <c r="U285" s="68"/>
      <c r="V285" s="68"/>
      <c r="W285" s="68"/>
      <c r="X285" s="68"/>
      <c r="Y285" s="64"/>
      <c r="Z285" s="64"/>
      <c r="AA285" s="64"/>
      <c r="AB285" s="64"/>
    </row>
    <row r="286" spans="1:28" ht="58.5" customHeight="1" hidden="1">
      <c r="A286" s="102" t="s">
        <v>223</v>
      </c>
      <c r="B286" s="91" t="s">
        <v>426</v>
      </c>
      <c r="C286" s="179" t="s">
        <v>1059</v>
      </c>
      <c r="D286" s="179" t="s">
        <v>1026</v>
      </c>
      <c r="E286" s="291"/>
      <c r="F286" s="64"/>
      <c r="G286" s="64"/>
      <c r="H286" s="64"/>
      <c r="I286" s="64"/>
      <c r="J286" s="64"/>
      <c r="K286" s="68"/>
      <c r="L286" s="68"/>
      <c r="M286" s="68"/>
      <c r="N286" s="68"/>
      <c r="O286" s="68"/>
      <c r="P286" s="68"/>
      <c r="Q286" s="134"/>
      <c r="R286" s="68"/>
      <c r="S286" s="68"/>
      <c r="T286" s="68"/>
      <c r="U286" s="68"/>
      <c r="V286" s="68"/>
      <c r="W286" s="68"/>
      <c r="X286" s="68"/>
      <c r="Y286" s="64"/>
      <c r="Z286" s="64"/>
      <c r="AA286" s="64"/>
      <c r="AB286" s="64"/>
    </row>
    <row r="287" spans="1:28" ht="90" hidden="1">
      <c r="A287" s="102" t="s">
        <v>297</v>
      </c>
      <c r="B287" s="91" t="s">
        <v>427</v>
      </c>
      <c r="C287" s="179" t="s">
        <v>1059</v>
      </c>
      <c r="D287" s="179" t="s">
        <v>1026</v>
      </c>
      <c r="E287" s="291"/>
      <c r="F287" s="64"/>
      <c r="G287" s="64"/>
      <c r="H287" s="64"/>
      <c r="I287" s="64"/>
      <c r="J287" s="64"/>
      <c r="K287" s="68"/>
      <c r="L287" s="68"/>
      <c r="M287" s="68"/>
      <c r="N287" s="68"/>
      <c r="O287" s="68"/>
      <c r="P287" s="68"/>
      <c r="Q287" s="134"/>
      <c r="R287" s="68"/>
      <c r="S287" s="68"/>
      <c r="T287" s="68"/>
      <c r="U287" s="68"/>
      <c r="V287" s="68"/>
      <c r="W287" s="68"/>
      <c r="X287" s="68"/>
      <c r="Y287" s="64"/>
      <c r="Z287" s="64"/>
      <c r="AA287" s="64"/>
      <c r="AB287" s="64"/>
    </row>
    <row r="288" spans="1:28" ht="101.25" hidden="1">
      <c r="A288" s="78" t="s">
        <v>256</v>
      </c>
      <c r="B288" s="91" t="s">
        <v>428</v>
      </c>
      <c r="C288" s="179" t="s">
        <v>1059</v>
      </c>
      <c r="D288" s="179" t="s">
        <v>1026</v>
      </c>
      <c r="E288" s="291"/>
      <c r="F288" s="64" t="s">
        <v>237</v>
      </c>
      <c r="G288" s="64"/>
      <c r="H288" s="64" t="s">
        <v>237</v>
      </c>
      <c r="I288" s="64"/>
      <c r="J288" s="64" t="s">
        <v>237</v>
      </c>
      <c r="K288" s="68"/>
      <c r="L288" s="68" t="s">
        <v>237</v>
      </c>
      <c r="M288" s="68"/>
      <c r="N288" s="68" t="s">
        <v>237</v>
      </c>
      <c r="O288" s="68"/>
      <c r="P288" s="68" t="s">
        <v>237</v>
      </c>
      <c r="Q288" s="134"/>
      <c r="R288" s="68" t="s">
        <v>237</v>
      </c>
      <c r="S288" s="68"/>
      <c r="T288" s="68" t="s">
        <v>237</v>
      </c>
      <c r="U288" s="68"/>
      <c r="V288" s="68" t="s">
        <v>237</v>
      </c>
      <c r="W288" s="68"/>
      <c r="X288" s="68" t="s">
        <v>237</v>
      </c>
      <c r="Y288" s="64"/>
      <c r="Z288" s="64" t="s">
        <v>237</v>
      </c>
      <c r="AA288" s="64"/>
      <c r="AB288" s="64" t="s">
        <v>237</v>
      </c>
    </row>
    <row r="289" spans="1:28" ht="67.5" hidden="1">
      <c r="A289" s="78" t="s">
        <v>127</v>
      </c>
      <c r="B289" s="91" t="s">
        <v>429</v>
      </c>
      <c r="C289" s="179" t="s">
        <v>1059</v>
      </c>
      <c r="D289" s="179" t="s">
        <v>1026</v>
      </c>
      <c r="E289" s="291"/>
      <c r="F289" s="64"/>
      <c r="G289" s="64"/>
      <c r="H289" s="64"/>
      <c r="I289" s="64"/>
      <c r="J289" s="64"/>
      <c r="K289" s="68"/>
      <c r="L289" s="68"/>
      <c r="M289" s="68"/>
      <c r="N289" s="68"/>
      <c r="O289" s="68"/>
      <c r="P289" s="68"/>
      <c r="Q289" s="134"/>
      <c r="R289" s="68"/>
      <c r="S289" s="68"/>
      <c r="T289" s="68"/>
      <c r="U289" s="68"/>
      <c r="V289" s="68"/>
      <c r="W289" s="68"/>
      <c r="X289" s="68"/>
      <c r="Y289" s="64"/>
      <c r="Z289" s="64"/>
      <c r="AA289" s="64"/>
      <c r="AB289" s="64"/>
    </row>
    <row r="290" spans="1:28" s="6" customFormat="1" ht="18" hidden="1">
      <c r="A290" s="96" t="s">
        <v>251</v>
      </c>
      <c r="B290" s="80"/>
      <c r="C290" s="495"/>
      <c r="D290" s="495"/>
      <c r="E290" s="309"/>
      <c r="F290" s="65"/>
      <c r="G290" s="65"/>
      <c r="H290" s="65"/>
      <c r="I290" s="65"/>
      <c r="J290" s="65"/>
      <c r="K290" s="155"/>
      <c r="L290" s="155"/>
      <c r="M290" s="155"/>
      <c r="N290" s="155"/>
      <c r="O290" s="155"/>
      <c r="P290" s="155"/>
      <c r="Q290" s="335"/>
      <c r="R290" s="155"/>
      <c r="S290" s="155"/>
      <c r="T290" s="155"/>
      <c r="U290" s="155"/>
      <c r="V290" s="155"/>
      <c r="W290" s="155"/>
      <c r="X290" s="155"/>
      <c r="Y290" s="65"/>
      <c r="Z290" s="65"/>
      <c r="AA290" s="65"/>
      <c r="AB290" s="65"/>
    </row>
    <row r="291" spans="1:28" ht="33.75" hidden="1">
      <c r="A291" s="96" t="s">
        <v>299</v>
      </c>
      <c r="B291" s="82" t="s">
        <v>179</v>
      </c>
      <c r="C291" s="202" t="s">
        <v>1059</v>
      </c>
      <c r="D291" s="202" t="s">
        <v>1026</v>
      </c>
      <c r="E291" s="295"/>
      <c r="F291" s="63"/>
      <c r="G291" s="63"/>
      <c r="H291" s="63"/>
      <c r="I291" s="63"/>
      <c r="J291" s="63"/>
      <c r="K291" s="73"/>
      <c r="L291" s="73"/>
      <c r="M291" s="73"/>
      <c r="N291" s="73"/>
      <c r="O291" s="73"/>
      <c r="P291" s="73"/>
      <c r="Q291" s="328"/>
      <c r="R291" s="73"/>
      <c r="S291" s="73"/>
      <c r="T291" s="73"/>
      <c r="U291" s="73"/>
      <c r="V291" s="73"/>
      <c r="W291" s="73"/>
      <c r="X291" s="73"/>
      <c r="Y291" s="63"/>
      <c r="Z291" s="63"/>
      <c r="AA291" s="63"/>
      <c r="AB291" s="63"/>
    </row>
    <row r="292" spans="1:28" ht="22.5" hidden="1">
      <c r="A292" s="96" t="s">
        <v>287</v>
      </c>
      <c r="B292" s="82" t="s">
        <v>180</v>
      </c>
      <c r="C292" s="203" t="s">
        <v>1059</v>
      </c>
      <c r="D292" s="202" t="s">
        <v>1026</v>
      </c>
      <c r="E292" s="295"/>
      <c r="F292" s="63"/>
      <c r="G292" s="63"/>
      <c r="H292" s="63"/>
      <c r="I292" s="63"/>
      <c r="J292" s="63"/>
      <c r="K292" s="73"/>
      <c r="L292" s="73"/>
      <c r="M292" s="73"/>
      <c r="N292" s="73"/>
      <c r="O292" s="73"/>
      <c r="P292" s="73"/>
      <c r="Q292" s="328"/>
      <c r="R292" s="73"/>
      <c r="S292" s="73"/>
      <c r="T292" s="73"/>
      <c r="U292" s="73"/>
      <c r="V292" s="73"/>
      <c r="W292" s="73"/>
      <c r="X292" s="73"/>
      <c r="Y292" s="63"/>
      <c r="Z292" s="63"/>
      <c r="AA292" s="63"/>
      <c r="AB292" s="63"/>
    </row>
    <row r="293" spans="1:28" ht="33.75" hidden="1">
      <c r="A293" s="96" t="s">
        <v>300</v>
      </c>
      <c r="B293" s="82" t="s">
        <v>34</v>
      </c>
      <c r="C293" s="203" t="s">
        <v>1059</v>
      </c>
      <c r="D293" s="202" t="s">
        <v>1026</v>
      </c>
      <c r="E293" s="295"/>
      <c r="F293" s="63"/>
      <c r="G293" s="63"/>
      <c r="H293" s="63"/>
      <c r="I293" s="63"/>
      <c r="J293" s="63"/>
      <c r="K293" s="73"/>
      <c r="L293" s="73"/>
      <c r="M293" s="73"/>
      <c r="N293" s="73"/>
      <c r="O293" s="73"/>
      <c r="P293" s="73"/>
      <c r="Q293" s="328"/>
      <c r="R293" s="73"/>
      <c r="S293" s="73"/>
      <c r="T293" s="73"/>
      <c r="U293" s="73"/>
      <c r="V293" s="73"/>
      <c r="W293" s="73"/>
      <c r="X293" s="73"/>
      <c r="Y293" s="63"/>
      <c r="Z293" s="63"/>
      <c r="AA293" s="63"/>
      <c r="AB293" s="63"/>
    </row>
    <row r="294" spans="1:28" ht="33.75" hidden="1">
      <c r="A294" s="78" t="s">
        <v>247</v>
      </c>
      <c r="B294" s="90" t="s">
        <v>430</v>
      </c>
      <c r="C294" s="179" t="s">
        <v>1059</v>
      </c>
      <c r="D294" s="240" t="s">
        <v>1026</v>
      </c>
      <c r="E294" s="295"/>
      <c r="F294" s="63"/>
      <c r="G294" s="63"/>
      <c r="H294" s="63"/>
      <c r="I294" s="63"/>
      <c r="J294" s="63"/>
      <c r="K294" s="73"/>
      <c r="L294" s="73"/>
      <c r="M294" s="73"/>
      <c r="N294" s="73"/>
      <c r="O294" s="73"/>
      <c r="P294" s="73"/>
      <c r="Q294" s="328"/>
      <c r="R294" s="73"/>
      <c r="S294" s="73"/>
      <c r="T294" s="73"/>
      <c r="U294" s="73"/>
      <c r="V294" s="73"/>
      <c r="W294" s="73"/>
      <c r="X294" s="73"/>
      <c r="Y294" s="63"/>
      <c r="Z294" s="63"/>
      <c r="AA294" s="63"/>
      <c r="AB294" s="63"/>
    </row>
    <row r="295" spans="1:28" s="6" customFormat="1" ht="18" hidden="1">
      <c r="A295" s="96" t="s">
        <v>251</v>
      </c>
      <c r="B295" s="80"/>
      <c r="C295" s="495"/>
      <c r="D295" s="495"/>
      <c r="E295" s="309"/>
      <c r="F295" s="65"/>
      <c r="G295" s="65"/>
      <c r="H295" s="65"/>
      <c r="I295" s="65"/>
      <c r="J295" s="65"/>
      <c r="K295" s="155"/>
      <c r="L295" s="155"/>
      <c r="M295" s="155"/>
      <c r="N295" s="155"/>
      <c r="O295" s="155"/>
      <c r="P295" s="155"/>
      <c r="Q295" s="335"/>
      <c r="R295" s="155"/>
      <c r="S295" s="155"/>
      <c r="T295" s="155"/>
      <c r="U295" s="155"/>
      <c r="V295" s="155"/>
      <c r="W295" s="155"/>
      <c r="X295" s="155"/>
      <c r="Y295" s="65"/>
      <c r="Z295" s="65"/>
      <c r="AA295" s="65"/>
      <c r="AB295" s="65"/>
    </row>
    <row r="296" spans="1:28" ht="33.75" hidden="1">
      <c r="A296" s="96" t="s">
        <v>232</v>
      </c>
      <c r="B296" s="82" t="s">
        <v>35</v>
      </c>
      <c r="C296" s="202" t="s">
        <v>1059</v>
      </c>
      <c r="D296" s="202" t="s">
        <v>1026</v>
      </c>
      <c r="E296" s="295"/>
      <c r="F296" s="63"/>
      <c r="G296" s="63"/>
      <c r="H296" s="63"/>
      <c r="I296" s="63"/>
      <c r="J296" s="63"/>
      <c r="K296" s="73"/>
      <c r="L296" s="73"/>
      <c r="M296" s="73"/>
      <c r="N296" s="73"/>
      <c r="O296" s="73"/>
      <c r="P296" s="73"/>
      <c r="Q296" s="328"/>
      <c r="R296" s="73"/>
      <c r="S296" s="73"/>
      <c r="T296" s="73"/>
      <c r="U296" s="73"/>
      <c r="V296" s="73"/>
      <c r="W296" s="73"/>
      <c r="X296" s="73"/>
      <c r="Y296" s="63"/>
      <c r="Z296" s="63"/>
      <c r="AA296" s="63"/>
      <c r="AB296" s="63"/>
    </row>
    <row r="297" spans="1:28" ht="22.5" hidden="1">
      <c r="A297" s="96" t="s">
        <v>288</v>
      </c>
      <c r="B297" s="82" t="s">
        <v>36</v>
      </c>
      <c r="C297" s="203" t="s">
        <v>1059</v>
      </c>
      <c r="D297" s="202" t="s">
        <v>1026</v>
      </c>
      <c r="E297" s="295"/>
      <c r="F297" s="63"/>
      <c r="G297" s="63"/>
      <c r="H297" s="63"/>
      <c r="I297" s="63"/>
      <c r="J297" s="63"/>
      <c r="K297" s="73"/>
      <c r="L297" s="73"/>
      <c r="M297" s="73"/>
      <c r="N297" s="73"/>
      <c r="O297" s="73"/>
      <c r="P297" s="73"/>
      <c r="Q297" s="328"/>
      <c r="R297" s="73"/>
      <c r="S297" s="73"/>
      <c r="T297" s="73"/>
      <c r="U297" s="73"/>
      <c r="V297" s="73"/>
      <c r="W297" s="73"/>
      <c r="X297" s="73"/>
      <c r="Y297" s="63"/>
      <c r="Z297" s="63"/>
      <c r="AA297" s="63"/>
      <c r="AB297" s="63"/>
    </row>
    <row r="298" spans="1:28" ht="67.5" hidden="1">
      <c r="A298" s="251" t="s">
        <v>125</v>
      </c>
      <c r="B298" s="257" t="s">
        <v>431</v>
      </c>
      <c r="C298" s="179" t="s">
        <v>1061</v>
      </c>
      <c r="D298" s="240" t="s">
        <v>1026</v>
      </c>
      <c r="E298" s="302"/>
      <c r="F298" s="492"/>
      <c r="G298" s="492"/>
      <c r="H298" s="492"/>
      <c r="I298" s="272"/>
      <c r="J298" s="272"/>
      <c r="K298" s="329"/>
      <c r="L298" s="329"/>
      <c r="M298" s="329"/>
      <c r="N298" s="329"/>
      <c r="O298" s="329"/>
      <c r="P298" s="329"/>
      <c r="Q298" s="329"/>
      <c r="R298" s="329"/>
      <c r="S298" s="494"/>
      <c r="T298" s="494"/>
      <c r="U298" s="494"/>
      <c r="V298" s="494"/>
      <c r="W298" s="494"/>
      <c r="X298" s="494"/>
      <c r="Y298" s="492"/>
      <c r="Z298" s="492"/>
      <c r="AA298" s="492"/>
      <c r="AB298" s="492"/>
    </row>
    <row r="299" spans="1:28" ht="50.25" customHeight="1" hidden="1">
      <c r="A299" s="94" t="s">
        <v>791</v>
      </c>
      <c r="B299" s="49" t="s">
        <v>792</v>
      </c>
      <c r="C299" s="179" t="s">
        <v>1025</v>
      </c>
      <c r="D299" s="179" t="s">
        <v>1026</v>
      </c>
      <c r="E299" s="291"/>
      <c r="F299" s="64"/>
      <c r="G299" s="64"/>
      <c r="H299" s="64"/>
      <c r="I299" s="64"/>
      <c r="J299" s="64"/>
      <c r="K299" s="68"/>
      <c r="L299" s="68"/>
      <c r="M299" s="68"/>
      <c r="N299" s="68"/>
      <c r="O299" s="68"/>
      <c r="P299" s="68"/>
      <c r="Q299" s="134"/>
      <c r="R299" s="68"/>
      <c r="S299" s="68"/>
      <c r="T299" s="68"/>
      <c r="U299" s="68"/>
      <c r="V299" s="68"/>
      <c r="W299" s="68"/>
      <c r="X299" s="68"/>
      <c r="Y299" s="64"/>
      <c r="Z299" s="64"/>
      <c r="AA299" s="64"/>
      <c r="AB299" s="64"/>
    </row>
    <row r="300" spans="1:28" ht="68.25" customHeight="1" hidden="1">
      <c r="A300" s="83" t="s">
        <v>793</v>
      </c>
      <c r="B300" s="87" t="s">
        <v>794</v>
      </c>
      <c r="C300" s="179" t="s">
        <v>1025</v>
      </c>
      <c r="D300" s="179" t="s">
        <v>1026</v>
      </c>
      <c r="E300" s="291"/>
      <c r="F300" s="64"/>
      <c r="G300" s="64"/>
      <c r="H300" s="64"/>
      <c r="I300" s="64"/>
      <c r="J300" s="64"/>
      <c r="K300" s="68"/>
      <c r="L300" s="68"/>
      <c r="M300" s="68"/>
      <c r="N300" s="68"/>
      <c r="O300" s="68"/>
      <c r="P300" s="68"/>
      <c r="Q300" s="134"/>
      <c r="R300" s="68"/>
      <c r="S300" s="68"/>
      <c r="T300" s="68"/>
      <c r="U300" s="68"/>
      <c r="V300" s="68"/>
      <c r="W300" s="68"/>
      <c r="X300" s="68"/>
      <c r="Y300" s="64"/>
      <c r="Z300" s="64"/>
      <c r="AA300" s="64"/>
      <c r="AB300" s="64"/>
    </row>
    <row r="301" spans="1:28" ht="84" customHeight="1" hidden="1">
      <c r="A301" s="94" t="s">
        <v>795</v>
      </c>
      <c r="B301" s="49" t="s">
        <v>796</v>
      </c>
      <c r="C301" s="179" t="s">
        <v>1025</v>
      </c>
      <c r="D301" s="179" t="s">
        <v>1026</v>
      </c>
      <c r="E301" s="291"/>
      <c r="F301" s="64"/>
      <c r="G301" s="64"/>
      <c r="H301" s="64"/>
      <c r="I301" s="64"/>
      <c r="J301" s="64"/>
      <c r="K301" s="68"/>
      <c r="L301" s="68"/>
      <c r="M301" s="68"/>
      <c r="N301" s="68"/>
      <c r="O301" s="68"/>
      <c r="P301" s="68"/>
      <c r="Q301" s="134"/>
      <c r="R301" s="68"/>
      <c r="S301" s="68"/>
      <c r="T301" s="68"/>
      <c r="U301" s="68"/>
      <c r="V301" s="68"/>
      <c r="W301" s="68"/>
      <c r="X301" s="68"/>
      <c r="Y301" s="64"/>
      <c r="Z301" s="64"/>
      <c r="AA301" s="64"/>
      <c r="AB301" s="64"/>
    </row>
    <row r="302" spans="1:28" ht="45" hidden="1">
      <c r="A302" s="78" t="s">
        <v>797</v>
      </c>
      <c r="B302" s="90" t="s">
        <v>432</v>
      </c>
      <c r="C302" s="240" t="s">
        <v>1025</v>
      </c>
      <c r="D302" s="240" t="s">
        <v>1026</v>
      </c>
      <c r="E302" s="295"/>
      <c r="F302" s="63" t="s">
        <v>237</v>
      </c>
      <c r="G302" s="63"/>
      <c r="H302" s="63" t="s">
        <v>237</v>
      </c>
      <c r="I302" s="63"/>
      <c r="J302" s="63" t="s">
        <v>237</v>
      </c>
      <c r="K302" s="73"/>
      <c r="L302" s="73" t="s">
        <v>237</v>
      </c>
      <c r="M302" s="73"/>
      <c r="N302" s="73" t="s">
        <v>237</v>
      </c>
      <c r="O302" s="73"/>
      <c r="P302" s="73" t="s">
        <v>237</v>
      </c>
      <c r="Q302" s="328"/>
      <c r="R302" s="73" t="s">
        <v>237</v>
      </c>
      <c r="S302" s="73"/>
      <c r="T302" s="73" t="s">
        <v>237</v>
      </c>
      <c r="U302" s="73"/>
      <c r="V302" s="73" t="s">
        <v>237</v>
      </c>
      <c r="W302" s="73"/>
      <c r="X302" s="73" t="s">
        <v>237</v>
      </c>
      <c r="Y302" s="63"/>
      <c r="Z302" s="63" t="s">
        <v>237</v>
      </c>
      <c r="AA302" s="63"/>
      <c r="AB302" s="63" t="s">
        <v>237</v>
      </c>
    </row>
    <row r="303" spans="1:28" ht="22.5" hidden="1">
      <c r="A303" s="78" t="s">
        <v>308</v>
      </c>
      <c r="B303" s="90" t="s">
        <v>798</v>
      </c>
      <c r="C303" s="240" t="s">
        <v>1025</v>
      </c>
      <c r="D303" s="240" t="s">
        <v>1026</v>
      </c>
      <c r="E303" s="293"/>
      <c r="F303" s="63" t="s">
        <v>237</v>
      </c>
      <c r="G303" s="63"/>
      <c r="H303" s="63" t="s">
        <v>237</v>
      </c>
      <c r="I303" s="63" t="s">
        <v>237</v>
      </c>
      <c r="J303" s="63" t="s">
        <v>237</v>
      </c>
      <c r="K303" s="73" t="s">
        <v>237</v>
      </c>
      <c r="L303" s="73" t="s">
        <v>237</v>
      </c>
      <c r="M303" s="73" t="s">
        <v>237</v>
      </c>
      <c r="N303" s="73" t="s">
        <v>237</v>
      </c>
      <c r="O303" s="73" t="s">
        <v>237</v>
      </c>
      <c r="P303" s="73" t="s">
        <v>237</v>
      </c>
      <c r="Q303" s="73"/>
      <c r="R303" s="73" t="s">
        <v>237</v>
      </c>
      <c r="S303" s="73"/>
      <c r="T303" s="73" t="s">
        <v>237</v>
      </c>
      <c r="U303" s="73" t="s">
        <v>237</v>
      </c>
      <c r="V303" s="73" t="s">
        <v>237</v>
      </c>
      <c r="W303" s="73" t="s">
        <v>237</v>
      </c>
      <c r="X303" s="73" t="s">
        <v>237</v>
      </c>
      <c r="Y303" s="63" t="s">
        <v>237</v>
      </c>
      <c r="Z303" s="63" t="s">
        <v>237</v>
      </c>
      <c r="AA303" s="63" t="s">
        <v>237</v>
      </c>
      <c r="AB303" s="63" t="s">
        <v>237</v>
      </c>
    </row>
    <row r="304" spans="1:28" ht="67.5" hidden="1">
      <c r="A304" s="256" t="s">
        <v>1062</v>
      </c>
      <c r="B304" s="257" t="s">
        <v>433</v>
      </c>
      <c r="C304" s="240" t="s">
        <v>1025</v>
      </c>
      <c r="D304" s="240" t="s">
        <v>1026</v>
      </c>
      <c r="E304" s="302"/>
      <c r="F304" s="492"/>
      <c r="G304" s="492"/>
      <c r="H304" s="492"/>
      <c r="I304" s="492"/>
      <c r="J304" s="492"/>
      <c r="K304" s="329"/>
      <c r="L304" s="329"/>
      <c r="M304" s="329"/>
      <c r="N304" s="329"/>
      <c r="O304" s="329"/>
      <c r="P304" s="329"/>
      <c r="Q304" s="329"/>
      <c r="R304" s="329"/>
      <c r="S304" s="329"/>
      <c r="T304" s="494"/>
      <c r="U304" s="494"/>
      <c r="V304" s="494"/>
      <c r="W304" s="494"/>
      <c r="X304" s="494"/>
      <c r="Y304" s="492"/>
      <c r="Z304" s="492"/>
      <c r="AA304" s="492"/>
      <c r="AB304" s="492"/>
    </row>
    <row r="305" spans="1:28" ht="33.75" hidden="1">
      <c r="A305" s="78" t="s">
        <v>111</v>
      </c>
      <c r="B305" s="90" t="s">
        <v>434</v>
      </c>
      <c r="C305" s="240" t="s">
        <v>1025</v>
      </c>
      <c r="D305" s="240" t="s">
        <v>1026</v>
      </c>
      <c r="E305" s="295"/>
      <c r="F305" s="63"/>
      <c r="G305" s="63"/>
      <c r="H305" s="63"/>
      <c r="I305" s="63"/>
      <c r="J305" s="63"/>
      <c r="K305" s="73"/>
      <c r="L305" s="73"/>
      <c r="M305" s="73"/>
      <c r="N305" s="73"/>
      <c r="O305" s="73"/>
      <c r="P305" s="73"/>
      <c r="Q305" s="328"/>
      <c r="R305" s="73"/>
      <c r="S305" s="73"/>
      <c r="T305" s="73"/>
      <c r="U305" s="73"/>
      <c r="V305" s="73"/>
      <c r="W305" s="73"/>
      <c r="X305" s="73"/>
      <c r="Y305" s="63"/>
      <c r="Z305" s="63"/>
      <c r="AA305" s="63"/>
      <c r="AB305" s="63"/>
    </row>
    <row r="306" spans="1:28" ht="18" hidden="1">
      <c r="A306" s="255" t="s">
        <v>252</v>
      </c>
      <c r="B306" s="173"/>
      <c r="C306" s="205"/>
      <c r="D306" s="205"/>
      <c r="E306" s="303"/>
      <c r="F306" s="491"/>
      <c r="G306" s="491"/>
      <c r="H306" s="491"/>
      <c r="I306" s="491"/>
      <c r="J306" s="641"/>
      <c r="K306" s="643"/>
      <c r="L306" s="643"/>
      <c r="M306" s="643"/>
      <c r="N306" s="643"/>
      <c r="O306" s="643"/>
      <c r="P306" s="643"/>
      <c r="Q306" s="643"/>
      <c r="R306" s="643"/>
      <c r="S306" s="643"/>
      <c r="T306" s="493"/>
      <c r="U306" s="493"/>
      <c r="V306" s="493"/>
      <c r="W306" s="493"/>
      <c r="X306" s="493"/>
      <c r="Y306" s="491"/>
      <c r="Z306" s="491"/>
      <c r="AA306" s="491"/>
      <c r="AB306" s="491"/>
    </row>
    <row r="307" spans="1:28" ht="33.75" hidden="1">
      <c r="A307" s="242" t="s">
        <v>110</v>
      </c>
      <c r="B307" s="175" t="s">
        <v>290</v>
      </c>
      <c r="C307" s="240" t="s">
        <v>1025</v>
      </c>
      <c r="D307" s="240" t="s">
        <v>1026</v>
      </c>
      <c r="E307" s="302"/>
      <c r="F307" s="492"/>
      <c r="G307" s="492"/>
      <c r="H307" s="492"/>
      <c r="I307" s="492"/>
      <c r="J307" s="642"/>
      <c r="K307" s="644"/>
      <c r="L307" s="644"/>
      <c r="M307" s="644"/>
      <c r="N307" s="644"/>
      <c r="O307" s="644"/>
      <c r="P307" s="644"/>
      <c r="Q307" s="644"/>
      <c r="R307" s="644"/>
      <c r="S307" s="644"/>
      <c r="T307" s="494"/>
      <c r="U307" s="494"/>
      <c r="V307" s="494"/>
      <c r="W307" s="494"/>
      <c r="X307" s="494"/>
      <c r="Y307" s="492"/>
      <c r="Z307" s="492"/>
      <c r="AA307" s="492"/>
      <c r="AB307" s="492"/>
    </row>
    <row r="308" spans="1:28" ht="15.75" customHeight="1" hidden="1">
      <c r="A308" s="242" t="s">
        <v>239</v>
      </c>
      <c r="B308" s="170" t="s">
        <v>37</v>
      </c>
      <c r="C308" s="240" t="s">
        <v>1025</v>
      </c>
      <c r="D308" s="240" t="s">
        <v>1026</v>
      </c>
      <c r="E308" s="301"/>
      <c r="F308" s="272"/>
      <c r="G308" s="272"/>
      <c r="H308" s="272"/>
      <c r="I308" s="272"/>
      <c r="J308" s="272"/>
      <c r="K308" s="329"/>
      <c r="L308" s="329"/>
      <c r="M308" s="329"/>
      <c r="N308" s="329"/>
      <c r="O308" s="329"/>
      <c r="P308" s="329"/>
      <c r="Q308" s="329"/>
      <c r="R308" s="329"/>
      <c r="S308" s="329"/>
      <c r="T308" s="329"/>
      <c r="U308" s="329"/>
      <c r="V308" s="329"/>
      <c r="W308" s="329"/>
      <c r="X308" s="329"/>
      <c r="Y308" s="272"/>
      <c r="Z308" s="272"/>
      <c r="AA308" s="272"/>
      <c r="AB308" s="272"/>
    </row>
    <row r="309" spans="1:28" ht="22.5" hidden="1">
      <c r="A309" s="78" t="s">
        <v>226</v>
      </c>
      <c r="B309" s="91" t="s">
        <v>435</v>
      </c>
      <c r="C309" s="179" t="s">
        <v>1025</v>
      </c>
      <c r="D309" s="179" t="s">
        <v>1026</v>
      </c>
      <c r="E309" s="291"/>
      <c r="F309" s="64"/>
      <c r="G309" s="64"/>
      <c r="H309" s="64"/>
      <c r="I309" s="64"/>
      <c r="J309" s="64"/>
      <c r="K309" s="68"/>
      <c r="L309" s="68"/>
      <c r="M309" s="68"/>
      <c r="N309" s="68"/>
      <c r="O309" s="68"/>
      <c r="P309" s="68"/>
      <c r="Q309" s="134"/>
      <c r="R309" s="68"/>
      <c r="S309" s="68"/>
      <c r="T309" s="68"/>
      <c r="U309" s="68"/>
      <c r="V309" s="68"/>
      <c r="W309" s="68"/>
      <c r="X309" s="68"/>
      <c r="Y309" s="64"/>
      <c r="Z309" s="64"/>
      <c r="AA309" s="64"/>
      <c r="AB309" s="64"/>
    </row>
    <row r="310" spans="1:28" ht="24">
      <c r="A310" s="168" t="s">
        <v>1063</v>
      </c>
      <c r="B310" s="244" t="s">
        <v>436</v>
      </c>
      <c r="C310" s="179" t="s">
        <v>1025</v>
      </c>
      <c r="D310" s="179" t="s">
        <v>1026</v>
      </c>
      <c r="E310" s="301"/>
      <c r="F310" s="272"/>
      <c r="G310" s="272"/>
      <c r="H310" s="272"/>
      <c r="I310" s="272"/>
      <c r="J310" s="272"/>
      <c r="K310" s="68">
        <f>'Программные мероприятия в ФУ'!E74+'Программные мероприятия в ФУ'!F74+'Программные мероприятия в ФУ'!G74</f>
        <v>48039030.17</v>
      </c>
      <c r="L310" s="68">
        <f>'Программные мероприятия в ФУ'!E74</f>
        <v>549130.1699999999</v>
      </c>
      <c r="M310" s="68"/>
      <c r="N310" s="68"/>
      <c r="O310" s="68"/>
      <c r="P310" s="68"/>
      <c r="Q310" s="134"/>
      <c r="R310" s="68"/>
      <c r="S310" s="68"/>
      <c r="T310" s="68"/>
      <c r="U310" s="68"/>
      <c r="V310" s="68"/>
      <c r="W310" s="68">
        <f>'Программные мероприятия в ФУ'!J74+'Программные мероприятия в ФУ'!K74+'Программные мероприятия в ФУ'!L74</f>
        <v>47073674.260000005</v>
      </c>
      <c r="X310" s="329">
        <f>'Программные мероприятия в ФУ'!J74</f>
        <v>470931.77</v>
      </c>
      <c r="Y310" s="272"/>
      <c r="Z310" s="272"/>
      <c r="AA310" s="272"/>
      <c r="AB310" s="272"/>
    </row>
    <row r="311" spans="1:28" s="6" customFormat="1" ht="18">
      <c r="A311" s="259" t="s">
        <v>240</v>
      </c>
      <c r="B311" s="180"/>
      <c r="C311" s="661" t="s">
        <v>1025</v>
      </c>
      <c r="D311" s="661" t="s">
        <v>1026</v>
      </c>
      <c r="E311" s="303"/>
      <c r="F311" s="491"/>
      <c r="G311" s="491"/>
      <c r="H311" s="491"/>
      <c r="I311" s="491"/>
      <c r="J311" s="641"/>
      <c r="K311" s="638">
        <v>0</v>
      </c>
      <c r="L311" s="638"/>
      <c r="M311" s="638"/>
      <c r="N311" s="638"/>
      <c r="O311" s="638"/>
      <c r="P311" s="638"/>
      <c r="Q311" s="638"/>
      <c r="R311" s="638"/>
      <c r="S311" s="65"/>
      <c r="T311" s="65"/>
      <c r="U311" s="65"/>
      <c r="V311" s="65"/>
      <c r="W311" s="65"/>
      <c r="X311" s="491"/>
      <c r="Y311" s="491"/>
      <c r="Z311" s="491"/>
      <c r="AA311" s="491"/>
      <c r="AB311" s="491"/>
    </row>
    <row r="312" spans="1:28" ht="24">
      <c r="A312" s="259" t="s">
        <v>315</v>
      </c>
      <c r="B312" s="175" t="s">
        <v>38</v>
      </c>
      <c r="C312" s="662"/>
      <c r="D312" s="662"/>
      <c r="E312" s="302"/>
      <c r="F312" s="492"/>
      <c r="G312" s="492"/>
      <c r="H312" s="492"/>
      <c r="I312" s="492"/>
      <c r="J312" s="642"/>
      <c r="K312" s="639"/>
      <c r="L312" s="639"/>
      <c r="M312" s="639"/>
      <c r="N312" s="639"/>
      <c r="O312" s="639"/>
      <c r="P312" s="639"/>
      <c r="Q312" s="639"/>
      <c r="R312" s="639"/>
      <c r="S312" s="63"/>
      <c r="T312" s="63"/>
      <c r="U312" s="63"/>
      <c r="V312" s="63"/>
      <c r="W312" s="63">
        <v>0</v>
      </c>
      <c r="X312" s="492"/>
      <c r="Y312" s="492"/>
      <c r="Z312" s="492"/>
      <c r="AA312" s="492"/>
      <c r="AB312" s="492"/>
    </row>
    <row r="313" spans="1:28" ht="101.25" customHeight="1">
      <c r="A313" s="259" t="s">
        <v>576</v>
      </c>
      <c r="B313" s="175" t="s">
        <v>577</v>
      </c>
      <c r="C313" s="188" t="s">
        <v>1025</v>
      </c>
      <c r="D313" s="188" t="s">
        <v>1026</v>
      </c>
      <c r="E313" s="302"/>
      <c r="F313" s="492"/>
      <c r="G313" s="492"/>
      <c r="H313" s="492"/>
      <c r="I313" s="492"/>
      <c r="J313" s="272"/>
      <c r="K313" s="64">
        <f>K94</f>
        <v>5472900</v>
      </c>
      <c r="L313" s="567"/>
      <c r="M313" s="64"/>
      <c r="N313" s="64"/>
      <c r="O313" s="64"/>
      <c r="P313" s="64"/>
      <c r="Q313" s="64"/>
      <c r="R313" s="64"/>
      <c r="S313" s="63"/>
      <c r="T313" s="63"/>
      <c r="U313" s="63"/>
      <c r="V313" s="63"/>
      <c r="W313" s="63">
        <f>W94</f>
        <v>5472900</v>
      </c>
      <c r="X313" s="492"/>
      <c r="Y313" s="492"/>
      <c r="Z313" s="492"/>
      <c r="AA313" s="492"/>
      <c r="AB313" s="492"/>
    </row>
    <row r="314" spans="1:28" ht="45" hidden="1">
      <c r="A314" s="260" t="s">
        <v>1064</v>
      </c>
      <c r="B314" s="199" t="s">
        <v>39</v>
      </c>
      <c r="C314" s="188" t="s">
        <v>1025</v>
      </c>
      <c r="D314" s="246" t="s">
        <v>1026</v>
      </c>
      <c r="E314" s="300"/>
      <c r="F314" s="492"/>
      <c r="G314" s="492"/>
      <c r="H314" s="492"/>
      <c r="I314" s="492"/>
      <c r="J314" s="272"/>
      <c r="K314" s="64"/>
      <c r="L314" s="64"/>
      <c r="M314" s="64"/>
      <c r="N314" s="64"/>
      <c r="O314" s="64"/>
      <c r="P314" s="64"/>
      <c r="Q314" s="64"/>
      <c r="R314" s="64"/>
      <c r="S314" s="63"/>
      <c r="T314" s="63"/>
      <c r="U314" s="63"/>
      <c r="V314" s="63"/>
      <c r="W314" s="63"/>
      <c r="X314" s="492"/>
      <c r="Y314" s="492"/>
      <c r="Z314" s="492"/>
      <c r="AA314" s="492"/>
      <c r="AB314" s="492"/>
    </row>
    <row r="315" spans="1:28" ht="22.5" hidden="1">
      <c r="A315" s="168" t="s">
        <v>1065</v>
      </c>
      <c r="B315" s="185" t="s">
        <v>437</v>
      </c>
      <c r="C315" s="179" t="s">
        <v>1025</v>
      </c>
      <c r="D315" s="179" t="s">
        <v>1026</v>
      </c>
      <c r="E315" s="302"/>
      <c r="F315" s="492"/>
      <c r="G315" s="492"/>
      <c r="H315" s="492"/>
      <c r="I315" s="492"/>
      <c r="J315" s="272"/>
      <c r="K315" s="64"/>
      <c r="L315" s="64"/>
      <c r="M315" s="64"/>
      <c r="N315" s="64"/>
      <c r="O315" s="64"/>
      <c r="P315" s="64"/>
      <c r="Q315" s="64"/>
      <c r="R315" s="64"/>
      <c r="S315" s="63"/>
      <c r="T315" s="63"/>
      <c r="U315" s="63"/>
      <c r="V315" s="63"/>
      <c r="W315" s="63"/>
      <c r="X315" s="492"/>
      <c r="Y315" s="492"/>
      <c r="Z315" s="492"/>
      <c r="AA315" s="492"/>
      <c r="AB315" s="492"/>
    </row>
    <row r="316" spans="1:28" ht="61.5" customHeight="1" hidden="1">
      <c r="A316" s="168" t="s">
        <v>275</v>
      </c>
      <c r="B316" s="244" t="s">
        <v>438</v>
      </c>
      <c r="C316" s="179" t="s">
        <v>1025</v>
      </c>
      <c r="D316" s="179" t="s">
        <v>1026</v>
      </c>
      <c r="E316" s="282" t="s">
        <v>237</v>
      </c>
      <c r="F316" s="272" t="s">
        <v>237</v>
      </c>
      <c r="G316" s="272" t="s">
        <v>237</v>
      </c>
      <c r="H316" s="272" t="s">
        <v>237</v>
      </c>
      <c r="I316" s="272" t="s">
        <v>237</v>
      </c>
      <c r="J316" s="272" t="s">
        <v>237</v>
      </c>
      <c r="K316" s="64" t="s">
        <v>237</v>
      </c>
      <c r="L316" s="64" t="s">
        <v>237</v>
      </c>
      <c r="M316" s="64" t="s">
        <v>237</v>
      </c>
      <c r="N316" s="64" t="s">
        <v>237</v>
      </c>
      <c r="O316" s="64" t="s">
        <v>237</v>
      </c>
      <c r="P316" s="64" t="s">
        <v>237</v>
      </c>
      <c r="Q316" s="292"/>
      <c r="R316" s="64"/>
      <c r="S316" s="64"/>
      <c r="T316" s="64"/>
      <c r="U316" s="64"/>
      <c r="V316" s="64"/>
      <c r="W316" s="64"/>
      <c r="X316" s="272"/>
      <c r="Y316" s="272"/>
      <c r="Z316" s="272"/>
      <c r="AA316" s="272"/>
      <c r="AB316" s="272"/>
    </row>
    <row r="317" spans="1:28" ht="38.25">
      <c r="A317" s="113" t="s">
        <v>112</v>
      </c>
      <c r="B317" s="91" t="s">
        <v>439</v>
      </c>
      <c r="C317" s="179" t="s">
        <v>1025</v>
      </c>
      <c r="D317" s="240" t="s">
        <v>1026</v>
      </c>
      <c r="E317" s="271" t="s">
        <v>237</v>
      </c>
      <c r="F317" s="63" t="s">
        <v>237</v>
      </c>
      <c r="G317" s="63" t="s">
        <v>237</v>
      </c>
      <c r="H317" s="63" t="s">
        <v>237</v>
      </c>
      <c r="I317" s="63" t="s">
        <v>237</v>
      </c>
      <c r="J317" s="63" t="s">
        <v>237</v>
      </c>
      <c r="K317" s="63" t="s">
        <v>237</v>
      </c>
      <c r="L317" s="63" t="s">
        <v>237</v>
      </c>
      <c r="M317" s="63" t="s">
        <v>237</v>
      </c>
      <c r="N317" s="63" t="s">
        <v>237</v>
      </c>
      <c r="O317" s="63" t="s">
        <v>237</v>
      </c>
      <c r="P317" s="63" t="s">
        <v>237</v>
      </c>
      <c r="Q317" s="292"/>
      <c r="R317" s="64"/>
      <c r="S317" s="64"/>
      <c r="T317" s="64"/>
      <c r="U317" s="64"/>
      <c r="V317" s="64"/>
      <c r="W317" s="68">
        <v>9779.91</v>
      </c>
      <c r="X317" s="68"/>
      <c r="Y317" s="64"/>
      <c r="Z317" s="64"/>
      <c r="AA317" s="64"/>
      <c r="AB317" s="64"/>
    </row>
    <row r="318" spans="1:28" ht="18">
      <c r="A318" s="96" t="s">
        <v>240</v>
      </c>
      <c r="B318" s="80"/>
      <c r="C318" s="205"/>
      <c r="D318" s="205"/>
      <c r="E318" s="311"/>
      <c r="F318" s="65"/>
      <c r="G318" s="65"/>
      <c r="H318" s="65"/>
      <c r="I318" s="65"/>
      <c r="J318" s="65"/>
      <c r="K318" s="65"/>
      <c r="L318" s="65"/>
      <c r="M318" s="65"/>
      <c r="N318" s="65"/>
      <c r="O318" s="65"/>
      <c r="P318" s="65"/>
      <c r="Q318" s="308"/>
      <c r="R318" s="65"/>
      <c r="S318" s="65"/>
      <c r="T318" s="65"/>
      <c r="U318" s="65"/>
      <c r="V318" s="65"/>
      <c r="W318" s="65"/>
      <c r="X318" s="65"/>
      <c r="Y318" s="65"/>
      <c r="Z318" s="65"/>
      <c r="AA318" s="65"/>
      <c r="AB318" s="65"/>
    </row>
    <row r="319" spans="1:28" ht="24">
      <c r="A319" s="96" t="s">
        <v>316</v>
      </c>
      <c r="B319" s="82" t="s">
        <v>40</v>
      </c>
      <c r="C319" s="202" t="s">
        <v>1025</v>
      </c>
      <c r="D319" s="202" t="s">
        <v>1026</v>
      </c>
      <c r="E319" s="271" t="s">
        <v>237</v>
      </c>
      <c r="F319" s="63" t="s">
        <v>237</v>
      </c>
      <c r="G319" s="63" t="s">
        <v>237</v>
      </c>
      <c r="H319" s="63" t="s">
        <v>237</v>
      </c>
      <c r="I319" s="63" t="s">
        <v>237</v>
      </c>
      <c r="J319" s="63" t="s">
        <v>237</v>
      </c>
      <c r="K319" s="63" t="s">
        <v>237</v>
      </c>
      <c r="L319" s="63" t="s">
        <v>237</v>
      </c>
      <c r="M319" s="63" t="s">
        <v>237</v>
      </c>
      <c r="N319" s="63" t="s">
        <v>237</v>
      </c>
      <c r="O319" s="63" t="s">
        <v>237</v>
      </c>
      <c r="P319" s="63" t="s">
        <v>237</v>
      </c>
      <c r="Q319" s="294"/>
      <c r="R319" s="63"/>
      <c r="S319" s="63"/>
      <c r="T319" s="63"/>
      <c r="U319" s="63"/>
      <c r="V319" s="63"/>
      <c r="W319" s="63"/>
      <c r="X319" s="63"/>
      <c r="Y319" s="63"/>
      <c r="Z319" s="63"/>
      <c r="AA319" s="63"/>
      <c r="AB319" s="63"/>
    </row>
    <row r="320" spans="1:28" ht="48">
      <c r="A320" s="96" t="s">
        <v>799</v>
      </c>
      <c r="B320" s="82" t="s">
        <v>800</v>
      </c>
      <c r="C320" s="202" t="s">
        <v>1025</v>
      </c>
      <c r="D320" s="202" t="s">
        <v>1026</v>
      </c>
      <c r="E320" s="271" t="s">
        <v>237</v>
      </c>
      <c r="F320" s="63" t="s">
        <v>237</v>
      </c>
      <c r="G320" s="63" t="s">
        <v>237</v>
      </c>
      <c r="H320" s="63" t="s">
        <v>237</v>
      </c>
      <c r="I320" s="63" t="s">
        <v>237</v>
      </c>
      <c r="J320" s="63" t="s">
        <v>237</v>
      </c>
      <c r="K320" s="63" t="s">
        <v>237</v>
      </c>
      <c r="L320" s="63" t="s">
        <v>237</v>
      </c>
      <c r="M320" s="63" t="s">
        <v>237</v>
      </c>
      <c r="N320" s="63" t="s">
        <v>237</v>
      </c>
      <c r="O320" s="63" t="s">
        <v>237</v>
      </c>
      <c r="P320" s="63" t="s">
        <v>237</v>
      </c>
      <c r="Q320" s="63"/>
      <c r="R320" s="63" t="s">
        <v>237</v>
      </c>
      <c r="S320" s="63"/>
      <c r="T320" s="63" t="s">
        <v>237</v>
      </c>
      <c r="U320" s="63" t="s">
        <v>237</v>
      </c>
      <c r="V320" s="63" t="s">
        <v>237</v>
      </c>
      <c r="W320" s="63" t="s">
        <v>237</v>
      </c>
      <c r="X320" s="63" t="s">
        <v>237</v>
      </c>
      <c r="Y320" s="63" t="s">
        <v>237</v>
      </c>
      <c r="Z320" s="63" t="s">
        <v>237</v>
      </c>
      <c r="AA320" s="63" t="s">
        <v>237</v>
      </c>
      <c r="AB320" s="63" t="s">
        <v>237</v>
      </c>
    </row>
    <row r="321" spans="1:28" ht="38.25">
      <c r="A321" s="113" t="s">
        <v>205</v>
      </c>
      <c r="B321" s="91" t="s">
        <v>440</v>
      </c>
      <c r="C321" s="179" t="s">
        <v>1025</v>
      </c>
      <c r="D321" s="240" t="s">
        <v>1026</v>
      </c>
      <c r="E321" s="271" t="s">
        <v>237</v>
      </c>
      <c r="F321" s="63" t="s">
        <v>237</v>
      </c>
      <c r="G321" s="63" t="s">
        <v>237</v>
      </c>
      <c r="H321" s="63" t="s">
        <v>237</v>
      </c>
      <c r="I321" s="63" t="s">
        <v>237</v>
      </c>
      <c r="J321" s="63" t="s">
        <v>237</v>
      </c>
      <c r="K321" s="63" t="s">
        <v>237</v>
      </c>
      <c r="L321" s="63" t="s">
        <v>237</v>
      </c>
      <c r="M321" s="63" t="s">
        <v>237</v>
      </c>
      <c r="N321" s="63" t="s">
        <v>237</v>
      </c>
      <c r="O321" s="63" t="s">
        <v>237</v>
      </c>
      <c r="P321" s="63" t="s">
        <v>237</v>
      </c>
      <c r="Q321" s="292"/>
      <c r="R321" s="64"/>
      <c r="S321" s="64"/>
      <c r="T321" s="64"/>
      <c r="U321" s="64"/>
      <c r="V321" s="64"/>
      <c r="W321" s="68">
        <f>W330</f>
        <v>0</v>
      </c>
      <c r="X321" s="64"/>
      <c r="Y321" s="64"/>
      <c r="Z321" s="64"/>
      <c r="AA321" s="64"/>
      <c r="AB321" s="64"/>
    </row>
    <row r="322" spans="1:28" ht="18">
      <c r="A322" s="96" t="s">
        <v>251</v>
      </c>
      <c r="B322" s="80"/>
      <c r="C322" s="205"/>
      <c r="D322" s="205"/>
      <c r="E322" s="311"/>
      <c r="F322" s="65"/>
      <c r="G322" s="65"/>
      <c r="H322" s="65"/>
      <c r="I322" s="65"/>
      <c r="J322" s="65"/>
      <c r="K322" s="65"/>
      <c r="L322" s="65"/>
      <c r="M322" s="65"/>
      <c r="N322" s="65"/>
      <c r="O322" s="65"/>
      <c r="P322" s="65"/>
      <c r="Q322" s="308"/>
      <c r="R322" s="65"/>
      <c r="S322" s="65"/>
      <c r="T322" s="65"/>
      <c r="U322" s="65"/>
      <c r="V322" s="65"/>
      <c r="W322" s="65"/>
      <c r="X322" s="65"/>
      <c r="Y322" s="65"/>
      <c r="Z322" s="65"/>
      <c r="AA322" s="65"/>
      <c r="AB322" s="65"/>
    </row>
    <row r="323" spans="1:28" ht="18">
      <c r="A323" s="96" t="s">
        <v>206</v>
      </c>
      <c r="B323" s="82" t="s">
        <v>41</v>
      </c>
      <c r="C323" s="202" t="s">
        <v>1025</v>
      </c>
      <c r="D323" s="202" t="s">
        <v>1027</v>
      </c>
      <c r="E323" s="271" t="s">
        <v>237</v>
      </c>
      <c r="F323" s="63" t="s">
        <v>237</v>
      </c>
      <c r="G323" s="63" t="s">
        <v>237</v>
      </c>
      <c r="H323" s="63" t="s">
        <v>237</v>
      </c>
      <c r="I323" s="63" t="s">
        <v>237</v>
      </c>
      <c r="J323" s="63" t="s">
        <v>237</v>
      </c>
      <c r="K323" s="63" t="s">
        <v>237</v>
      </c>
      <c r="L323" s="63" t="s">
        <v>237</v>
      </c>
      <c r="M323" s="63" t="s">
        <v>237</v>
      </c>
      <c r="N323" s="63" t="s">
        <v>237</v>
      </c>
      <c r="O323" s="63" t="s">
        <v>237</v>
      </c>
      <c r="P323" s="63" t="s">
        <v>237</v>
      </c>
      <c r="Q323" s="294"/>
      <c r="R323" s="63"/>
      <c r="S323" s="63"/>
      <c r="T323" s="63"/>
      <c r="U323" s="63"/>
      <c r="V323" s="63"/>
      <c r="W323" s="63"/>
      <c r="X323" s="63"/>
      <c r="Y323" s="63"/>
      <c r="Z323" s="63"/>
      <c r="AA323" s="63"/>
      <c r="AB323" s="63"/>
    </row>
    <row r="324" spans="1:28" ht="24">
      <c r="A324" s="96" t="s">
        <v>114</v>
      </c>
      <c r="B324" s="87" t="s">
        <v>42</v>
      </c>
      <c r="C324" s="203" t="s">
        <v>1025</v>
      </c>
      <c r="D324" s="202" t="s">
        <v>148</v>
      </c>
      <c r="E324" s="271" t="s">
        <v>237</v>
      </c>
      <c r="F324" s="63" t="s">
        <v>237</v>
      </c>
      <c r="G324" s="63" t="s">
        <v>237</v>
      </c>
      <c r="H324" s="63" t="s">
        <v>237</v>
      </c>
      <c r="I324" s="63" t="s">
        <v>237</v>
      </c>
      <c r="J324" s="63" t="s">
        <v>237</v>
      </c>
      <c r="K324" s="63" t="s">
        <v>237</v>
      </c>
      <c r="L324" s="63" t="s">
        <v>237</v>
      </c>
      <c r="M324" s="63" t="s">
        <v>237</v>
      </c>
      <c r="N324" s="63" t="s">
        <v>237</v>
      </c>
      <c r="O324" s="63" t="s">
        <v>237</v>
      </c>
      <c r="P324" s="63" t="s">
        <v>237</v>
      </c>
      <c r="Q324" s="292"/>
      <c r="R324" s="64"/>
      <c r="S324" s="64"/>
      <c r="T324" s="64"/>
      <c r="U324" s="64"/>
      <c r="V324" s="64"/>
      <c r="W324" s="64"/>
      <c r="X324" s="64"/>
      <c r="Y324" s="64"/>
      <c r="Z324" s="64"/>
      <c r="AA324" s="64"/>
      <c r="AB324" s="64"/>
    </row>
    <row r="325" spans="1:28" ht="12.75" customHeight="1">
      <c r="A325" s="96" t="s">
        <v>276</v>
      </c>
      <c r="B325" s="82" t="s">
        <v>43</v>
      </c>
      <c r="C325" s="203" t="s">
        <v>1025</v>
      </c>
      <c r="D325" s="202" t="s">
        <v>1026</v>
      </c>
      <c r="E325" s="271" t="s">
        <v>237</v>
      </c>
      <c r="F325" s="63" t="s">
        <v>237</v>
      </c>
      <c r="G325" s="63" t="s">
        <v>237</v>
      </c>
      <c r="H325" s="63" t="s">
        <v>237</v>
      </c>
      <c r="I325" s="63" t="s">
        <v>237</v>
      </c>
      <c r="J325" s="63" t="s">
        <v>237</v>
      </c>
      <c r="K325" s="63" t="s">
        <v>237</v>
      </c>
      <c r="L325" s="63" t="s">
        <v>237</v>
      </c>
      <c r="M325" s="63" t="s">
        <v>237</v>
      </c>
      <c r="N325" s="63" t="s">
        <v>237</v>
      </c>
      <c r="O325" s="63" t="s">
        <v>237</v>
      </c>
      <c r="P325" s="63" t="s">
        <v>237</v>
      </c>
      <c r="Q325" s="292"/>
      <c r="R325" s="64"/>
      <c r="S325" s="64"/>
      <c r="T325" s="64"/>
      <c r="U325" s="64"/>
      <c r="V325" s="64"/>
      <c r="W325" s="64"/>
      <c r="X325" s="64"/>
      <c r="Y325" s="64"/>
      <c r="Z325" s="64"/>
      <c r="AA325" s="64"/>
      <c r="AB325" s="64"/>
    </row>
    <row r="326" spans="1:28" ht="12.75" customHeight="1">
      <c r="A326" s="96" t="s">
        <v>277</v>
      </c>
      <c r="B326" s="82" t="s">
        <v>44</v>
      </c>
      <c r="C326" s="203" t="s">
        <v>1025</v>
      </c>
      <c r="D326" s="202" t="s">
        <v>1026</v>
      </c>
      <c r="E326" s="271" t="s">
        <v>237</v>
      </c>
      <c r="F326" s="63" t="s">
        <v>237</v>
      </c>
      <c r="G326" s="63" t="s">
        <v>237</v>
      </c>
      <c r="H326" s="63" t="s">
        <v>237</v>
      </c>
      <c r="I326" s="63" t="s">
        <v>237</v>
      </c>
      <c r="J326" s="63" t="s">
        <v>237</v>
      </c>
      <c r="K326" s="63" t="s">
        <v>237</v>
      </c>
      <c r="L326" s="63" t="s">
        <v>237</v>
      </c>
      <c r="M326" s="63" t="s">
        <v>237</v>
      </c>
      <c r="N326" s="63" t="s">
        <v>237</v>
      </c>
      <c r="O326" s="63" t="s">
        <v>237</v>
      </c>
      <c r="P326" s="63" t="s">
        <v>237</v>
      </c>
      <c r="Q326" s="292"/>
      <c r="R326" s="64"/>
      <c r="S326" s="64"/>
      <c r="T326" s="64"/>
      <c r="U326" s="64"/>
      <c r="V326" s="64"/>
      <c r="W326" s="64"/>
      <c r="X326" s="64"/>
      <c r="Y326" s="64"/>
      <c r="Z326" s="64"/>
      <c r="AA326" s="64"/>
      <c r="AB326" s="64"/>
    </row>
    <row r="327" spans="1:28" ht="12.75" customHeight="1">
      <c r="A327" s="96" t="s">
        <v>207</v>
      </c>
      <c r="B327" s="82" t="s">
        <v>45</v>
      </c>
      <c r="C327" s="203" t="s">
        <v>1025</v>
      </c>
      <c r="D327" s="202" t="s">
        <v>1026</v>
      </c>
      <c r="E327" s="271" t="s">
        <v>237</v>
      </c>
      <c r="F327" s="63" t="s">
        <v>237</v>
      </c>
      <c r="G327" s="63" t="s">
        <v>237</v>
      </c>
      <c r="H327" s="63" t="s">
        <v>237</v>
      </c>
      <c r="I327" s="63" t="s">
        <v>237</v>
      </c>
      <c r="J327" s="63" t="s">
        <v>237</v>
      </c>
      <c r="K327" s="63" t="s">
        <v>237</v>
      </c>
      <c r="L327" s="63" t="s">
        <v>237</v>
      </c>
      <c r="M327" s="63" t="s">
        <v>237</v>
      </c>
      <c r="N327" s="63" t="s">
        <v>237</v>
      </c>
      <c r="O327" s="63" t="s">
        <v>237</v>
      </c>
      <c r="P327" s="63" t="s">
        <v>237</v>
      </c>
      <c r="Q327" s="292"/>
      <c r="R327" s="64"/>
      <c r="S327" s="64"/>
      <c r="T327" s="64"/>
      <c r="U327" s="64"/>
      <c r="V327" s="64"/>
      <c r="W327" s="64"/>
      <c r="X327" s="64"/>
      <c r="Y327" s="64"/>
      <c r="Z327" s="64"/>
      <c r="AA327" s="64"/>
      <c r="AB327" s="64"/>
    </row>
    <row r="328" spans="1:28" ht="22.5" customHeight="1">
      <c r="A328" s="96" t="s">
        <v>282</v>
      </c>
      <c r="B328" s="82" t="s">
        <v>46</v>
      </c>
      <c r="C328" s="203" t="s">
        <v>1025</v>
      </c>
      <c r="D328" s="202" t="s">
        <v>1026</v>
      </c>
      <c r="E328" s="271" t="s">
        <v>237</v>
      </c>
      <c r="F328" s="63" t="s">
        <v>237</v>
      </c>
      <c r="G328" s="63" t="s">
        <v>237</v>
      </c>
      <c r="H328" s="63" t="s">
        <v>237</v>
      </c>
      <c r="I328" s="63" t="s">
        <v>237</v>
      </c>
      <c r="J328" s="63" t="s">
        <v>237</v>
      </c>
      <c r="K328" s="63" t="s">
        <v>237</v>
      </c>
      <c r="L328" s="63" t="s">
        <v>237</v>
      </c>
      <c r="M328" s="63" t="s">
        <v>237</v>
      </c>
      <c r="N328" s="63" t="s">
        <v>237</v>
      </c>
      <c r="O328" s="63" t="s">
        <v>237</v>
      </c>
      <c r="P328" s="63" t="s">
        <v>237</v>
      </c>
      <c r="Q328" s="292"/>
      <c r="R328" s="64"/>
      <c r="S328" s="64"/>
      <c r="T328" s="64"/>
      <c r="U328" s="64"/>
      <c r="V328" s="64"/>
      <c r="W328" s="64"/>
      <c r="X328" s="64"/>
      <c r="Y328" s="64"/>
      <c r="Z328" s="64"/>
      <c r="AA328" s="64"/>
      <c r="AB328" s="64"/>
    </row>
    <row r="329" spans="1:28" ht="21" customHeight="1">
      <c r="A329" s="96" t="s">
        <v>278</v>
      </c>
      <c r="B329" s="82" t="s">
        <v>47</v>
      </c>
      <c r="C329" s="203" t="s">
        <v>1025</v>
      </c>
      <c r="D329" s="202" t="s">
        <v>1026</v>
      </c>
      <c r="E329" s="271" t="s">
        <v>237</v>
      </c>
      <c r="F329" s="63" t="s">
        <v>237</v>
      </c>
      <c r="G329" s="63" t="s">
        <v>237</v>
      </c>
      <c r="H329" s="63" t="s">
        <v>237</v>
      </c>
      <c r="I329" s="63" t="s">
        <v>237</v>
      </c>
      <c r="J329" s="63" t="s">
        <v>237</v>
      </c>
      <c r="K329" s="63" t="s">
        <v>237</v>
      </c>
      <c r="L329" s="63" t="s">
        <v>237</v>
      </c>
      <c r="M329" s="63" t="s">
        <v>237</v>
      </c>
      <c r="N329" s="63" t="s">
        <v>237</v>
      </c>
      <c r="O329" s="63" t="s">
        <v>237</v>
      </c>
      <c r="P329" s="63" t="s">
        <v>237</v>
      </c>
      <c r="Q329" s="292"/>
      <c r="R329" s="64"/>
      <c r="S329" s="64"/>
      <c r="T329" s="64"/>
      <c r="U329" s="64"/>
      <c r="V329" s="64"/>
      <c r="W329" s="64"/>
      <c r="X329" s="64"/>
      <c r="Y329" s="64"/>
      <c r="Z329" s="64"/>
      <c r="AA329" s="64"/>
      <c r="AB329" s="64"/>
    </row>
    <row r="330" spans="1:28" ht="55.5" customHeight="1">
      <c r="A330" s="96" t="s">
        <v>283</v>
      </c>
      <c r="B330" s="82" t="s">
        <v>48</v>
      </c>
      <c r="C330" s="11" t="s">
        <v>1025</v>
      </c>
      <c r="D330" s="10" t="s">
        <v>1066</v>
      </c>
      <c r="E330" s="271" t="s">
        <v>237</v>
      </c>
      <c r="F330" s="63" t="s">
        <v>237</v>
      </c>
      <c r="G330" s="63" t="s">
        <v>237</v>
      </c>
      <c r="H330" s="63" t="s">
        <v>237</v>
      </c>
      <c r="I330" s="63" t="s">
        <v>237</v>
      </c>
      <c r="J330" s="63" t="s">
        <v>237</v>
      </c>
      <c r="K330" s="63" t="s">
        <v>237</v>
      </c>
      <c r="L330" s="63" t="s">
        <v>237</v>
      </c>
      <c r="M330" s="63" t="s">
        <v>237</v>
      </c>
      <c r="N330" s="63" t="s">
        <v>237</v>
      </c>
      <c r="O330" s="63" t="s">
        <v>237</v>
      </c>
      <c r="P330" s="63" t="s">
        <v>237</v>
      </c>
      <c r="Q330" s="292"/>
      <c r="R330" s="64"/>
      <c r="S330" s="64"/>
      <c r="T330" s="64"/>
      <c r="U330" s="64"/>
      <c r="V330" s="64"/>
      <c r="W330" s="64"/>
      <c r="X330" s="64"/>
      <c r="Y330" s="64"/>
      <c r="Z330" s="64"/>
      <c r="AA330" s="64"/>
      <c r="AB330" s="64"/>
    </row>
    <row r="331" spans="1:28" ht="80.25" customHeight="1">
      <c r="A331" s="96" t="s">
        <v>279</v>
      </c>
      <c r="B331" s="82" t="s">
        <v>49</v>
      </c>
      <c r="C331" s="203" t="s">
        <v>1025</v>
      </c>
      <c r="D331" s="202" t="s">
        <v>1067</v>
      </c>
      <c r="E331" s="271" t="s">
        <v>237</v>
      </c>
      <c r="F331" s="63" t="s">
        <v>237</v>
      </c>
      <c r="G331" s="63" t="s">
        <v>237</v>
      </c>
      <c r="H331" s="63" t="s">
        <v>237</v>
      </c>
      <c r="I331" s="63" t="s">
        <v>237</v>
      </c>
      <c r="J331" s="63" t="s">
        <v>237</v>
      </c>
      <c r="K331" s="63" t="s">
        <v>237</v>
      </c>
      <c r="L331" s="63" t="s">
        <v>237</v>
      </c>
      <c r="M331" s="63" t="s">
        <v>237</v>
      </c>
      <c r="N331" s="63" t="s">
        <v>237</v>
      </c>
      <c r="O331" s="63" t="s">
        <v>237</v>
      </c>
      <c r="P331" s="63" t="s">
        <v>237</v>
      </c>
      <c r="Q331" s="292"/>
      <c r="R331" s="64"/>
      <c r="S331" s="64"/>
      <c r="T331" s="64"/>
      <c r="U331" s="64"/>
      <c r="V331" s="64"/>
      <c r="W331" s="64"/>
      <c r="X331" s="64"/>
      <c r="Y331" s="64"/>
      <c r="Z331" s="64"/>
      <c r="AA331" s="64"/>
      <c r="AB331" s="64"/>
    </row>
    <row r="332" spans="1:28" ht="27.75" customHeight="1">
      <c r="A332" s="96" t="s">
        <v>280</v>
      </c>
      <c r="B332" s="82" t="s">
        <v>50</v>
      </c>
      <c r="C332" s="203" t="s">
        <v>1025</v>
      </c>
      <c r="D332" s="202" t="s">
        <v>1060</v>
      </c>
      <c r="E332" s="271" t="s">
        <v>237</v>
      </c>
      <c r="F332" s="63" t="s">
        <v>237</v>
      </c>
      <c r="G332" s="63" t="s">
        <v>237</v>
      </c>
      <c r="H332" s="63" t="s">
        <v>237</v>
      </c>
      <c r="I332" s="63" t="s">
        <v>237</v>
      </c>
      <c r="J332" s="63" t="s">
        <v>237</v>
      </c>
      <c r="K332" s="63" t="s">
        <v>237</v>
      </c>
      <c r="L332" s="63" t="s">
        <v>237</v>
      </c>
      <c r="M332" s="63" t="s">
        <v>237</v>
      </c>
      <c r="N332" s="63" t="s">
        <v>237</v>
      </c>
      <c r="O332" s="63" t="s">
        <v>237</v>
      </c>
      <c r="P332" s="63" t="s">
        <v>237</v>
      </c>
      <c r="Q332" s="292"/>
      <c r="R332" s="64"/>
      <c r="S332" s="64"/>
      <c r="T332" s="64"/>
      <c r="U332" s="64"/>
      <c r="V332" s="64"/>
      <c r="W332" s="64"/>
      <c r="X332" s="64"/>
      <c r="Y332" s="64"/>
      <c r="Z332" s="64"/>
      <c r="AA332" s="64"/>
      <c r="AB332" s="64"/>
    </row>
    <row r="333" spans="1:28" ht="12.75" customHeight="1">
      <c r="A333" s="96" t="s">
        <v>281</v>
      </c>
      <c r="B333" s="82" t="s">
        <v>51</v>
      </c>
      <c r="C333" s="203" t="s">
        <v>1025</v>
      </c>
      <c r="D333" s="202" t="s">
        <v>1026</v>
      </c>
      <c r="E333" s="271" t="s">
        <v>237</v>
      </c>
      <c r="F333" s="63" t="s">
        <v>237</v>
      </c>
      <c r="G333" s="63" t="s">
        <v>237</v>
      </c>
      <c r="H333" s="63" t="s">
        <v>237</v>
      </c>
      <c r="I333" s="63" t="s">
        <v>237</v>
      </c>
      <c r="J333" s="63" t="s">
        <v>237</v>
      </c>
      <c r="K333" s="63" t="s">
        <v>237</v>
      </c>
      <c r="L333" s="63" t="s">
        <v>237</v>
      </c>
      <c r="M333" s="63" t="s">
        <v>237</v>
      </c>
      <c r="N333" s="63" t="s">
        <v>237</v>
      </c>
      <c r="O333" s="63" t="s">
        <v>237</v>
      </c>
      <c r="P333" s="63" t="s">
        <v>237</v>
      </c>
      <c r="Q333" s="292"/>
      <c r="R333" s="64"/>
      <c r="S333" s="64"/>
      <c r="T333" s="64"/>
      <c r="U333" s="64"/>
      <c r="V333" s="64"/>
      <c r="W333" s="64"/>
      <c r="X333" s="64"/>
      <c r="Y333" s="64"/>
      <c r="Z333" s="64"/>
      <c r="AA333" s="64"/>
      <c r="AB333" s="64"/>
    </row>
    <row r="334" spans="1:28" ht="84">
      <c r="A334" s="96" t="s">
        <v>87</v>
      </c>
      <c r="B334" s="87" t="s">
        <v>52</v>
      </c>
      <c r="C334" s="203" t="s">
        <v>1025</v>
      </c>
      <c r="D334" s="202" t="s">
        <v>1068</v>
      </c>
      <c r="E334" s="271" t="s">
        <v>237</v>
      </c>
      <c r="F334" s="63" t="s">
        <v>237</v>
      </c>
      <c r="G334" s="63" t="s">
        <v>237</v>
      </c>
      <c r="H334" s="63" t="s">
        <v>237</v>
      </c>
      <c r="I334" s="63" t="s">
        <v>237</v>
      </c>
      <c r="J334" s="63" t="s">
        <v>237</v>
      </c>
      <c r="K334" s="63" t="s">
        <v>237</v>
      </c>
      <c r="L334" s="63" t="s">
        <v>237</v>
      </c>
      <c r="M334" s="63" t="s">
        <v>237</v>
      </c>
      <c r="N334" s="63" t="s">
        <v>237</v>
      </c>
      <c r="O334" s="63" t="s">
        <v>237</v>
      </c>
      <c r="P334" s="63" t="s">
        <v>237</v>
      </c>
      <c r="Q334" s="292"/>
      <c r="R334" s="64"/>
      <c r="S334" s="64"/>
      <c r="T334" s="64"/>
      <c r="U334" s="64"/>
      <c r="V334" s="64"/>
      <c r="W334" s="64"/>
      <c r="X334" s="64"/>
      <c r="Y334" s="64"/>
      <c r="Z334" s="64"/>
      <c r="AA334" s="64"/>
      <c r="AB334" s="64"/>
    </row>
    <row r="335" spans="1:28" ht="60">
      <c r="A335" s="96" t="s">
        <v>89</v>
      </c>
      <c r="B335" s="82" t="s">
        <v>53</v>
      </c>
      <c r="C335" s="203" t="s">
        <v>1025</v>
      </c>
      <c r="D335" s="202" t="s">
        <v>1069</v>
      </c>
      <c r="E335" s="271" t="s">
        <v>237</v>
      </c>
      <c r="F335" s="63" t="s">
        <v>237</v>
      </c>
      <c r="G335" s="63" t="s">
        <v>237</v>
      </c>
      <c r="H335" s="63" t="s">
        <v>237</v>
      </c>
      <c r="I335" s="63" t="s">
        <v>237</v>
      </c>
      <c r="J335" s="63" t="s">
        <v>237</v>
      </c>
      <c r="K335" s="63" t="s">
        <v>237</v>
      </c>
      <c r="L335" s="63" t="s">
        <v>237</v>
      </c>
      <c r="M335" s="63" t="s">
        <v>237</v>
      </c>
      <c r="N335" s="63" t="s">
        <v>237</v>
      </c>
      <c r="O335" s="63" t="s">
        <v>237</v>
      </c>
      <c r="P335" s="63" t="s">
        <v>237</v>
      </c>
      <c r="Q335" s="292"/>
      <c r="R335" s="64"/>
      <c r="S335" s="64"/>
      <c r="T335" s="64"/>
      <c r="U335" s="64"/>
      <c r="V335" s="64"/>
      <c r="W335" s="64"/>
      <c r="X335" s="64"/>
      <c r="Y335" s="64"/>
      <c r="Z335" s="64"/>
      <c r="AA335" s="64"/>
      <c r="AB335" s="64"/>
    </row>
    <row r="336" spans="1:28" ht="78.75" hidden="1">
      <c r="A336" s="78" t="s">
        <v>88</v>
      </c>
      <c r="B336" s="100" t="s">
        <v>309</v>
      </c>
      <c r="C336" s="203" t="s">
        <v>1057</v>
      </c>
      <c r="D336" s="202" t="s">
        <v>1026</v>
      </c>
      <c r="E336" s="271" t="s">
        <v>237</v>
      </c>
      <c r="F336" s="63" t="s">
        <v>237</v>
      </c>
      <c r="G336" s="63" t="s">
        <v>237</v>
      </c>
      <c r="H336" s="63" t="s">
        <v>237</v>
      </c>
      <c r="I336" s="63" t="s">
        <v>237</v>
      </c>
      <c r="J336" s="63" t="s">
        <v>237</v>
      </c>
      <c r="K336" s="63" t="s">
        <v>237</v>
      </c>
      <c r="L336" s="63" t="s">
        <v>237</v>
      </c>
      <c r="M336" s="63" t="s">
        <v>237</v>
      </c>
      <c r="N336" s="63" t="s">
        <v>237</v>
      </c>
      <c r="O336" s="63" t="s">
        <v>237</v>
      </c>
      <c r="P336" s="63" t="s">
        <v>237</v>
      </c>
      <c r="Q336" s="290"/>
      <c r="R336" s="63"/>
      <c r="S336" s="63"/>
      <c r="T336" s="63"/>
      <c r="U336" s="63"/>
      <c r="V336" s="63"/>
      <c r="W336" s="63"/>
      <c r="X336" s="63"/>
      <c r="Y336" s="63"/>
      <c r="Z336" s="63"/>
      <c r="AA336" s="63"/>
      <c r="AB336" s="63"/>
    </row>
    <row r="337" spans="1:28" s="6" customFormat="1" ht="18" hidden="1">
      <c r="A337" s="261" t="s">
        <v>240</v>
      </c>
      <c r="B337" s="241"/>
      <c r="C337" s="234"/>
      <c r="D337" s="262"/>
      <c r="E337" s="298"/>
      <c r="F337" s="299"/>
      <c r="G337" s="299"/>
      <c r="H337" s="299"/>
      <c r="I337" s="272"/>
      <c r="J337" s="272"/>
      <c r="K337" s="64"/>
      <c r="L337" s="64"/>
      <c r="M337" s="64"/>
      <c r="N337" s="64"/>
      <c r="O337" s="64"/>
      <c r="P337" s="64"/>
      <c r="Q337" s="64"/>
      <c r="R337" s="66"/>
      <c r="S337" s="66"/>
      <c r="T337" s="66"/>
      <c r="U337" s="66"/>
      <c r="V337" s="66"/>
      <c r="W337" s="66"/>
      <c r="X337" s="299"/>
      <c r="Y337" s="299"/>
      <c r="Z337" s="299"/>
      <c r="AA337" s="299"/>
      <c r="AB337" s="299"/>
    </row>
    <row r="338" spans="1:28" ht="67.5" hidden="1">
      <c r="A338" s="263" t="s">
        <v>147</v>
      </c>
      <c r="B338" s="201" t="s">
        <v>310</v>
      </c>
      <c r="C338" s="202" t="s">
        <v>1057</v>
      </c>
      <c r="D338" s="202" t="s">
        <v>1026</v>
      </c>
      <c r="E338" s="286" t="s">
        <v>237</v>
      </c>
      <c r="F338" s="492" t="s">
        <v>237</v>
      </c>
      <c r="G338" s="492" t="s">
        <v>237</v>
      </c>
      <c r="H338" s="492" t="s">
        <v>237</v>
      </c>
      <c r="I338" s="63" t="s">
        <v>237</v>
      </c>
      <c r="J338" s="63" t="s">
        <v>237</v>
      </c>
      <c r="K338" s="63" t="s">
        <v>237</v>
      </c>
      <c r="L338" s="63" t="s">
        <v>237</v>
      </c>
      <c r="M338" s="63" t="s">
        <v>237</v>
      </c>
      <c r="N338" s="63" t="s">
        <v>237</v>
      </c>
      <c r="O338" s="63" t="s">
        <v>237</v>
      </c>
      <c r="P338" s="63" t="s">
        <v>237</v>
      </c>
      <c r="Q338" s="64"/>
      <c r="R338" s="63"/>
      <c r="S338" s="63"/>
      <c r="T338" s="63"/>
      <c r="U338" s="63"/>
      <c r="V338" s="63"/>
      <c r="W338" s="63"/>
      <c r="X338" s="492"/>
      <c r="Y338" s="492"/>
      <c r="Z338" s="492"/>
      <c r="AA338" s="492"/>
      <c r="AB338" s="492"/>
    </row>
    <row r="339" spans="1:28" ht="70.5" customHeight="1" hidden="1">
      <c r="A339" s="263" t="s">
        <v>145</v>
      </c>
      <c r="B339" s="187" t="s">
        <v>311</v>
      </c>
      <c r="C339" s="188" t="s">
        <v>1057</v>
      </c>
      <c r="D339" s="246" t="s">
        <v>1026</v>
      </c>
      <c r="E339" s="286" t="s">
        <v>237</v>
      </c>
      <c r="F339" s="492" t="s">
        <v>237</v>
      </c>
      <c r="G339" s="492" t="s">
        <v>237</v>
      </c>
      <c r="H339" s="492" t="s">
        <v>237</v>
      </c>
      <c r="I339" s="63" t="s">
        <v>237</v>
      </c>
      <c r="J339" s="63" t="s">
        <v>237</v>
      </c>
      <c r="K339" s="63" t="s">
        <v>237</v>
      </c>
      <c r="L339" s="63" t="s">
        <v>237</v>
      </c>
      <c r="M339" s="63" t="s">
        <v>237</v>
      </c>
      <c r="N339" s="63" t="s">
        <v>237</v>
      </c>
      <c r="O339" s="63" t="s">
        <v>237</v>
      </c>
      <c r="P339" s="63" t="s">
        <v>237</v>
      </c>
      <c r="Q339" s="64"/>
      <c r="R339" s="64"/>
      <c r="S339" s="64"/>
      <c r="T339" s="64"/>
      <c r="U339" s="64"/>
      <c r="V339" s="64"/>
      <c r="W339" s="64"/>
      <c r="X339" s="272"/>
      <c r="Y339" s="272"/>
      <c r="Z339" s="272"/>
      <c r="AA339" s="272"/>
      <c r="AB339" s="272"/>
    </row>
    <row r="340" spans="1:28" ht="18" hidden="1">
      <c r="A340" s="242" t="s">
        <v>251</v>
      </c>
      <c r="B340" s="173"/>
      <c r="C340" s="495"/>
      <c r="D340" s="495"/>
      <c r="E340" s="497"/>
      <c r="F340" s="491"/>
      <c r="G340" s="491"/>
      <c r="H340" s="491"/>
      <c r="I340" s="491"/>
      <c r="J340" s="491"/>
      <c r="K340" s="65"/>
      <c r="L340" s="65"/>
      <c r="M340" s="65"/>
      <c r="N340" s="65"/>
      <c r="O340" s="65"/>
      <c r="P340" s="65"/>
      <c r="Q340" s="65"/>
      <c r="R340" s="65"/>
      <c r="S340" s="65"/>
      <c r="T340" s="65"/>
      <c r="U340" s="65"/>
      <c r="V340" s="65"/>
      <c r="W340" s="65"/>
      <c r="X340" s="491"/>
      <c r="Y340" s="491"/>
      <c r="Z340" s="491"/>
      <c r="AA340" s="491"/>
      <c r="AB340" s="491"/>
    </row>
    <row r="341" spans="1:28" ht="22.5" hidden="1">
      <c r="A341" s="242" t="s">
        <v>97</v>
      </c>
      <c r="B341" s="175" t="s">
        <v>181</v>
      </c>
      <c r="C341" s="202" t="s">
        <v>1057</v>
      </c>
      <c r="D341" s="202" t="s">
        <v>1026</v>
      </c>
      <c r="E341" s="286" t="s">
        <v>237</v>
      </c>
      <c r="F341" s="492" t="s">
        <v>237</v>
      </c>
      <c r="G341" s="492" t="s">
        <v>237</v>
      </c>
      <c r="H341" s="492" t="s">
        <v>237</v>
      </c>
      <c r="I341" s="492" t="s">
        <v>237</v>
      </c>
      <c r="J341" s="492" t="s">
        <v>237</v>
      </c>
      <c r="K341" s="63" t="s">
        <v>237</v>
      </c>
      <c r="L341" s="63" t="s">
        <v>237</v>
      </c>
      <c r="M341" s="63" t="s">
        <v>237</v>
      </c>
      <c r="N341" s="63" t="s">
        <v>237</v>
      </c>
      <c r="O341" s="63" t="s">
        <v>237</v>
      </c>
      <c r="P341" s="63" t="s">
        <v>237</v>
      </c>
      <c r="Q341" s="63" t="s">
        <v>237</v>
      </c>
      <c r="R341" s="63" t="s">
        <v>237</v>
      </c>
      <c r="S341" s="63"/>
      <c r="T341" s="63"/>
      <c r="U341" s="63"/>
      <c r="V341" s="63"/>
      <c r="W341" s="63"/>
      <c r="X341" s="492"/>
      <c r="Y341" s="492"/>
      <c r="Z341" s="492"/>
      <c r="AA341" s="492"/>
      <c r="AB341" s="492"/>
    </row>
    <row r="342" spans="1:28" ht="18" hidden="1">
      <c r="A342" s="259" t="s">
        <v>251</v>
      </c>
      <c r="B342" s="173"/>
      <c r="C342" s="495"/>
      <c r="D342" s="495"/>
      <c r="E342" s="497"/>
      <c r="F342" s="491"/>
      <c r="G342" s="491"/>
      <c r="H342" s="491"/>
      <c r="I342" s="491"/>
      <c r="J342" s="491"/>
      <c r="K342" s="65"/>
      <c r="L342" s="65"/>
      <c r="M342" s="65"/>
      <c r="N342" s="65"/>
      <c r="O342" s="65"/>
      <c r="P342" s="65"/>
      <c r="Q342" s="65"/>
      <c r="R342" s="65"/>
      <c r="S342" s="65"/>
      <c r="T342" s="65"/>
      <c r="U342" s="65"/>
      <c r="V342" s="65"/>
      <c r="W342" s="65"/>
      <c r="X342" s="491"/>
      <c r="Y342" s="491"/>
      <c r="Z342" s="491"/>
      <c r="AA342" s="491"/>
      <c r="AB342" s="491"/>
    </row>
    <row r="343" spans="1:28" ht="22.5" hidden="1">
      <c r="A343" s="259" t="s">
        <v>103</v>
      </c>
      <c r="B343" s="175" t="s">
        <v>182</v>
      </c>
      <c r="C343" s="202" t="s">
        <v>1057</v>
      </c>
      <c r="D343" s="202" t="s">
        <v>1026</v>
      </c>
      <c r="E343" s="286" t="s">
        <v>237</v>
      </c>
      <c r="F343" s="492" t="s">
        <v>237</v>
      </c>
      <c r="G343" s="492" t="s">
        <v>237</v>
      </c>
      <c r="H343" s="492" t="s">
        <v>237</v>
      </c>
      <c r="I343" s="492" t="s">
        <v>237</v>
      </c>
      <c r="J343" s="492" t="s">
        <v>237</v>
      </c>
      <c r="K343" s="63" t="s">
        <v>237</v>
      </c>
      <c r="L343" s="63" t="s">
        <v>237</v>
      </c>
      <c r="M343" s="63" t="s">
        <v>237</v>
      </c>
      <c r="N343" s="63" t="s">
        <v>237</v>
      </c>
      <c r="O343" s="63" t="s">
        <v>237</v>
      </c>
      <c r="P343" s="63" t="s">
        <v>237</v>
      </c>
      <c r="Q343" s="63" t="s">
        <v>237</v>
      </c>
      <c r="R343" s="63" t="s">
        <v>237</v>
      </c>
      <c r="S343" s="63"/>
      <c r="T343" s="63"/>
      <c r="U343" s="63"/>
      <c r="V343" s="63"/>
      <c r="W343" s="63"/>
      <c r="X343" s="492"/>
      <c r="Y343" s="492"/>
      <c r="Z343" s="492"/>
      <c r="AA343" s="492"/>
      <c r="AB343" s="492"/>
    </row>
    <row r="344" spans="1:28" ht="33.75" hidden="1">
      <c r="A344" s="259" t="s">
        <v>100</v>
      </c>
      <c r="B344" s="170" t="s">
        <v>183</v>
      </c>
      <c r="C344" s="203" t="s">
        <v>1057</v>
      </c>
      <c r="D344" s="202" t="s">
        <v>1026</v>
      </c>
      <c r="E344" s="286" t="s">
        <v>237</v>
      </c>
      <c r="F344" s="492" t="s">
        <v>237</v>
      </c>
      <c r="G344" s="492" t="s">
        <v>237</v>
      </c>
      <c r="H344" s="492" t="s">
        <v>237</v>
      </c>
      <c r="I344" s="492" t="s">
        <v>237</v>
      </c>
      <c r="J344" s="492" t="s">
        <v>237</v>
      </c>
      <c r="K344" s="63" t="s">
        <v>237</v>
      </c>
      <c r="L344" s="63" t="s">
        <v>237</v>
      </c>
      <c r="M344" s="63" t="s">
        <v>237</v>
      </c>
      <c r="N344" s="63" t="s">
        <v>237</v>
      </c>
      <c r="O344" s="63" t="s">
        <v>237</v>
      </c>
      <c r="P344" s="63" t="s">
        <v>237</v>
      </c>
      <c r="Q344" s="63" t="s">
        <v>237</v>
      </c>
      <c r="R344" s="63" t="s">
        <v>237</v>
      </c>
      <c r="S344" s="64"/>
      <c r="T344" s="64"/>
      <c r="U344" s="64"/>
      <c r="V344" s="64"/>
      <c r="W344" s="64"/>
      <c r="X344" s="272"/>
      <c r="Y344" s="272"/>
      <c r="Z344" s="272"/>
      <c r="AA344" s="272"/>
      <c r="AB344" s="272"/>
    </row>
    <row r="345" spans="1:28" ht="15" customHeight="1" hidden="1">
      <c r="A345" s="259" t="s">
        <v>104</v>
      </c>
      <c r="B345" s="175" t="s">
        <v>184</v>
      </c>
      <c r="C345" s="203" t="s">
        <v>1057</v>
      </c>
      <c r="D345" s="202" t="s">
        <v>1026</v>
      </c>
      <c r="E345" s="286" t="s">
        <v>237</v>
      </c>
      <c r="F345" s="492" t="s">
        <v>237</v>
      </c>
      <c r="G345" s="492" t="s">
        <v>237</v>
      </c>
      <c r="H345" s="492" t="s">
        <v>237</v>
      </c>
      <c r="I345" s="492" t="s">
        <v>237</v>
      </c>
      <c r="J345" s="492" t="s">
        <v>237</v>
      </c>
      <c r="K345" s="63" t="s">
        <v>237</v>
      </c>
      <c r="L345" s="63" t="s">
        <v>237</v>
      </c>
      <c r="M345" s="63" t="s">
        <v>237</v>
      </c>
      <c r="N345" s="63" t="s">
        <v>237</v>
      </c>
      <c r="O345" s="63" t="s">
        <v>237</v>
      </c>
      <c r="P345" s="63" t="s">
        <v>237</v>
      </c>
      <c r="Q345" s="63" t="s">
        <v>237</v>
      </c>
      <c r="R345" s="63" t="s">
        <v>237</v>
      </c>
      <c r="S345" s="64"/>
      <c r="T345" s="64"/>
      <c r="U345" s="64"/>
      <c r="V345" s="64"/>
      <c r="W345" s="64"/>
      <c r="X345" s="272"/>
      <c r="Y345" s="272"/>
      <c r="Z345" s="272"/>
      <c r="AA345" s="272"/>
      <c r="AB345" s="272"/>
    </row>
    <row r="346" spans="1:28" ht="15" customHeight="1" hidden="1">
      <c r="A346" s="259" t="s">
        <v>101</v>
      </c>
      <c r="B346" s="170" t="s">
        <v>185</v>
      </c>
      <c r="C346" s="203" t="s">
        <v>1057</v>
      </c>
      <c r="D346" s="202" t="s">
        <v>1026</v>
      </c>
      <c r="E346" s="286" t="s">
        <v>237</v>
      </c>
      <c r="F346" s="492" t="s">
        <v>237</v>
      </c>
      <c r="G346" s="492" t="s">
        <v>237</v>
      </c>
      <c r="H346" s="492" t="s">
        <v>237</v>
      </c>
      <c r="I346" s="492" t="s">
        <v>237</v>
      </c>
      <c r="J346" s="492" t="s">
        <v>237</v>
      </c>
      <c r="K346" s="63" t="s">
        <v>237</v>
      </c>
      <c r="L346" s="63" t="s">
        <v>237</v>
      </c>
      <c r="M346" s="63" t="s">
        <v>237</v>
      </c>
      <c r="N346" s="63" t="s">
        <v>237</v>
      </c>
      <c r="O346" s="63" t="s">
        <v>237</v>
      </c>
      <c r="P346" s="63" t="s">
        <v>237</v>
      </c>
      <c r="Q346" s="63" t="s">
        <v>237</v>
      </c>
      <c r="R346" s="63" t="s">
        <v>237</v>
      </c>
      <c r="S346" s="64"/>
      <c r="T346" s="64"/>
      <c r="U346" s="64"/>
      <c r="V346" s="64"/>
      <c r="W346" s="64"/>
      <c r="X346" s="272"/>
      <c r="Y346" s="272"/>
      <c r="Z346" s="272"/>
      <c r="AA346" s="272"/>
      <c r="AB346" s="272"/>
    </row>
    <row r="347" spans="1:28" ht="15.75" customHeight="1" hidden="1">
      <c r="A347" s="259" t="s">
        <v>102</v>
      </c>
      <c r="B347" s="175" t="s">
        <v>186</v>
      </c>
      <c r="C347" s="203" t="s">
        <v>1057</v>
      </c>
      <c r="D347" s="202" t="s">
        <v>1026</v>
      </c>
      <c r="E347" s="286" t="s">
        <v>237</v>
      </c>
      <c r="F347" s="492" t="s">
        <v>237</v>
      </c>
      <c r="G347" s="492" t="s">
        <v>237</v>
      </c>
      <c r="H347" s="492" t="s">
        <v>237</v>
      </c>
      <c r="I347" s="492" t="s">
        <v>237</v>
      </c>
      <c r="J347" s="492" t="s">
        <v>237</v>
      </c>
      <c r="K347" s="63" t="s">
        <v>237</v>
      </c>
      <c r="L347" s="63" t="s">
        <v>237</v>
      </c>
      <c r="M347" s="63" t="s">
        <v>237</v>
      </c>
      <c r="N347" s="63" t="s">
        <v>237</v>
      </c>
      <c r="O347" s="63" t="s">
        <v>237</v>
      </c>
      <c r="P347" s="63" t="s">
        <v>237</v>
      </c>
      <c r="Q347" s="63" t="s">
        <v>237</v>
      </c>
      <c r="R347" s="63" t="s">
        <v>237</v>
      </c>
      <c r="S347" s="64"/>
      <c r="T347" s="64"/>
      <c r="U347" s="64"/>
      <c r="V347" s="64"/>
      <c r="W347" s="64"/>
      <c r="X347" s="272"/>
      <c r="Y347" s="272"/>
      <c r="Z347" s="272"/>
      <c r="AA347" s="272"/>
      <c r="AB347" s="272"/>
    </row>
    <row r="348" spans="1:28" ht="15.75" customHeight="1" hidden="1">
      <c r="A348" s="242" t="s">
        <v>216</v>
      </c>
      <c r="B348" s="170" t="s">
        <v>187</v>
      </c>
      <c r="C348" s="203" t="s">
        <v>1057</v>
      </c>
      <c r="D348" s="202" t="s">
        <v>1026</v>
      </c>
      <c r="E348" s="286" t="s">
        <v>237</v>
      </c>
      <c r="F348" s="492" t="s">
        <v>237</v>
      </c>
      <c r="G348" s="492" t="s">
        <v>237</v>
      </c>
      <c r="H348" s="492" t="s">
        <v>237</v>
      </c>
      <c r="I348" s="492" t="s">
        <v>237</v>
      </c>
      <c r="J348" s="492" t="s">
        <v>237</v>
      </c>
      <c r="K348" s="63" t="s">
        <v>237</v>
      </c>
      <c r="L348" s="63" t="s">
        <v>237</v>
      </c>
      <c r="M348" s="63" t="s">
        <v>237</v>
      </c>
      <c r="N348" s="63" t="s">
        <v>237</v>
      </c>
      <c r="O348" s="63" t="s">
        <v>237</v>
      </c>
      <c r="P348" s="63" t="s">
        <v>237</v>
      </c>
      <c r="Q348" s="63" t="s">
        <v>237</v>
      </c>
      <c r="R348" s="63" t="s">
        <v>237</v>
      </c>
      <c r="S348" s="64"/>
      <c r="T348" s="64"/>
      <c r="U348" s="64"/>
      <c r="V348" s="64"/>
      <c r="W348" s="64"/>
      <c r="X348" s="272"/>
      <c r="Y348" s="272"/>
      <c r="Z348" s="272"/>
      <c r="AA348" s="272"/>
      <c r="AB348" s="272"/>
    </row>
    <row r="349" spans="1:28" ht="69.75" customHeight="1" hidden="1">
      <c r="A349" s="263" t="s">
        <v>146</v>
      </c>
      <c r="B349" s="187" t="s">
        <v>334</v>
      </c>
      <c r="C349" s="188" t="s">
        <v>1057</v>
      </c>
      <c r="D349" s="246" t="s">
        <v>1026</v>
      </c>
      <c r="E349" s="286" t="s">
        <v>237</v>
      </c>
      <c r="F349" s="492" t="s">
        <v>237</v>
      </c>
      <c r="G349" s="492" t="s">
        <v>237</v>
      </c>
      <c r="H349" s="492" t="s">
        <v>237</v>
      </c>
      <c r="I349" s="272"/>
      <c r="J349" s="272"/>
      <c r="K349" s="64"/>
      <c r="L349" s="64"/>
      <c r="M349" s="64"/>
      <c r="N349" s="64"/>
      <c r="O349" s="64"/>
      <c r="P349" s="64"/>
      <c r="Q349" s="64"/>
      <c r="R349" s="64"/>
      <c r="S349" s="64"/>
      <c r="T349" s="64"/>
      <c r="U349" s="64"/>
      <c r="V349" s="64"/>
      <c r="W349" s="64"/>
      <c r="X349" s="272"/>
      <c r="Y349" s="272"/>
      <c r="Z349" s="272"/>
      <c r="AA349" s="272"/>
      <c r="AB349" s="272"/>
    </row>
    <row r="350" spans="1:28" ht="18" hidden="1">
      <c r="A350" s="242" t="s">
        <v>251</v>
      </c>
      <c r="B350" s="173"/>
      <c r="C350" s="495"/>
      <c r="D350" s="495"/>
      <c r="E350" s="497"/>
      <c r="F350" s="491"/>
      <c r="G350" s="491"/>
      <c r="H350" s="491"/>
      <c r="I350" s="491"/>
      <c r="J350" s="491"/>
      <c r="K350" s="65"/>
      <c r="L350" s="65"/>
      <c r="M350" s="65"/>
      <c r="N350" s="65"/>
      <c r="O350" s="65"/>
      <c r="P350" s="65"/>
      <c r="Q350" s="65"/>
      <c r="R350" s="65"/>
      <c r="S350" s="65"/>
      <c r="T350" s="65"/>
      <c r="U350" s="65"/>
      <c r="V350" s="65"/>
      <c r="W350" s="65"/>
      <c r="X350" s="491"/>
      <c r="Y350" s="491"/>
      <c r="Z350" s="491"/>
      <c r="AA350" s="491"/>
      <c r="AB350" s="491"/>
    </row>
    <row r="351" spans="1:28" ht="22.5" hidden="1">
      <c r="A351" s="242" t="s">
        <v>215</v>
      </c>
      <c r="B351" s="175" t="s">
        <v>54</v>
      </c>
      <c r="C351" s="202" t="s">
        <v>1057</v>
      </c>
      <c r="D351" s="202" t="s">
        <v>1026</v>
      </c>
      <c r="E351" s="286" t="s">
        <v>237</v>
      </c>
      <c r="F351" s="492" t="s">
        <v>237</v>
      </c>
      <c r="G351" s="492" t="s">
        <v>237</v>
      </c>
      <c r="H351" s="492" t="s">
        <v>237</v>
      </c>
      <c r="I351" s="492" t="s">
        <v>237</v>
      </c>
      <c r="J351" s="492" t="s">
        <v>237</v>
      </c>
      <c r="K351" s="63" t="s">
        <v>237</v>
      </c>
      <c r="L351" s="63" t="s">
        <v>237</v>
      </c>
      <c r="M351" s="63" t="s">
        <v>237</v>
      </c>
      <c r="N351" s="63" t="s">
        <v>237</v>
      </c>
      <c r="O351" s="63" t="s">
        <v>237</v>
      </c>
      <c r="P351" s="63" t="s">
        <v>237</v>
      </c>
      <c r="Q351" s="63" t="s">
        <v>237</v>
      </c>
      <c r="R351" s="63" t="s">
        <v>237</v>
      </c>
      <c r="S351" s="63"/>
      <c r="T351" s="63"/>
      <c r="U351" s="63"/>
      <c r="V351" s="63"/>
      <c r="W351" s="63"/>
      <c r="X351" s="492"/>
      <c r="Y351" s="492"/>
      <c r="Z351" s="492"/>
      <c r="AA351" s="492"/>
      <c r="AB351" s="492"/>
    </row>
    <row r="352" spans="1:28" ht="18" hidden="1">
      <c r="A352" s="259" t="s">
        <v>251</v>
      </c>
      <c r="B352" s="173"/>
      <c r="C352" s="495"/>
      <c r="D352" s="495"/>
      <c r="E352" s="497"/>
      <c r="F352" s="491"/>
      <c r="G352" s="491"/>
      <c r="H352" s="491"/>
      <c r="I352" s="491"/>
      <c r="J352" s="491"/>
      <c r="K352" s="65"/>
      <c r="L352" s="65"/>
      <c r="M352" s="65"/>
      <c r="N352" s="65"/>
      <c r="O352" s="65"/>
      <c r="P352" s="65"/>
      <c r="Q352" s="65"/>
      <c r="R352" s="65"/>
      <c r="S352" s="65"/>
      <c r="T352" s="65"/>
      <c r="U352" s="65"/>
      <c r="V352" s="65"/>
      <c r="W352" s="65"/>
      <c r="X352" s="491"/>
      <c r="Y352" s="491"/>
      <c r="Z352" s="491"/>
      <c r="AA352" s="491"/>
      <c r="AB352" s="491"/>
    </row>
    <row r="353" spans="1:28" ht="16.5" customHeight="1" hidden="1">
      <c r="A353" s="259" t="s">
        <v>99</v>
      </c>
      <c r="B353" s="175" t="s">
        <v>55</v>
      </c>
      <c r="C353" s="202" t="s">
        <v>1057</v>
      </c>
      <c r="D353" s="202" t="s">
        <v>1026</v>
      </c>
      <c r="E353" s="286" t="s">
        <v>237</v>
      </c>
      <c r="F353" s="492" t="s">
        <v>237</v>
      </c>
      <c r="G353" s="492" t="s">
        <v>237</v>
      </c>
      <c r="H353" s="492" t="s">
        <v>237</v>
      </c>
      <c r="I353" s="492" t="s">
        <v>237</v>
      </c>
      <c r="J353" s="492" t="s">
        <v>237</v>
      </c>
      <c r="K353" s="63" t="s">
        <v>237</v>
      </c>
      <c r="L353" s="63" t="s">
        <v>237</v>
      </c>
      <c r="M353" s="63" t="s">
        <v>237</v>
      </c>
      <c r="N353" s="63" t="s">
        <v>237</v>
      </c>
      <c r="O353" s="63" t="s">
        <v>237</v>
      </c>
      <c r="P353" s="63" t="s">
        <v>237</v>
      </c>
      <c r="Q353" s="63" t="s">
        <v>237</v>
      </c>
      <c r="R353" s="63" t="s">
        <v>237</v>
      </c>
      <c r="S353" s="63"/>
      <c r="T353" s="63"/>
      <c r="U353" s="63"/>
      <c r="V353" s="63"/>
      <c r="W353" s="63"/>
      <c r="X353" s="492"/>
      <c r="Y353" s="492"/>
      <c r="Z353" s="492"/>
      <c r="AA353" s="492"/>
      <c r="AB353" s="492"/>
    </row>
    <row r="354" spans="1:28" ht="33.75" hidden="1">
      <c r="A354" s="259" t="s">
        <v>100</v>
      </c>
      <c r="B354" s="170" t="s">
        <v>56</v>
      </c>
      <c r="C354" s="203" t="s">
        <v>1057</v>
      </c>
      <c r="D354" s="202" t="s">
        <v>1026</v>
      </c>
      <c r="E354" s="286" t="s">
        <v>237</v>
      </c>
      <c r="F354" s="492" t="s">
        <v>237</v>
      </c>
      <c r="G354" s="492" t="s">
        <v>237</v>
      </c>
      <c r="H354" s="492" t="s">
        <v>237</v>
      </c>
      <c r="I354" s="492" t="s">
        <v>237</v>
      </c>
      <c r="J354" s="492" t="s">
        <v>237</v>
      </c>
      <c r="K354" s="63" t="s">
        <v>237</v>
      </c>
      <c r="L354" s="63" t="s">
        <v>237</v>
      </c>
      <c r="M354" s="63" t="s">
        <v>237</v>
      </c>
      <c r="N354" s="63" t="s">
        <v>237</v>
      </c>
      <c r="O354" s="63" t="s">
        <v>237</v>
      </c>
      <c r="P354" s="63" t="s">
        <v>237</v>
      </c>
      <c r="Q354" s="63" t="s">
        <v>237</v>
      </c>
      <c r="R354" s="63" t="s">
        <v>237</v>
      </c>
      <c r="S354" s="64"/>
      <c r="T354" s="64"/>
      <c r="U354" s="64"/>
      <c r="V354" s="64"/>
      <c r="W354" s="64"/>
      <c r="X354" s="272"/>
      <c r="Y354" s="272"/>
      <c r="Z354" s="272"/>
      <c r="AA354" s="272"/>
      <c r="AB354" s="272"/>
    </row>
    <row r="355" spans="1:28" ht="15" customHeight="1" hidden="1">
      <c r="A355" s="259" t="s">
        <v>101</v>
      </c>
      <c r="B355" s="175" t="s">
        <v>57</v>
      </c>
      <c r="C355" s="203" t="s">
        <v>1057</v>
      </c>
      <c r="D355" s="202" t="s">
        <v>1026</v>
      </c>
      <c r="E355" s="286" t="s">
        <v>237</v>
      </c>
      <c r="F355" s="492" t="s">
        <v>237</v>
      </c>
      <c r="G355" s="492" t="s">
        <v>237</v>
      </c>
      <c r="H355" s="492" t="s">
        <v>237</v>
      </c>
      <c r="I355" s="492" t="s">
        <v>237</v>
      </c>
      <c r="J355" s="492" t="s">
        <v>237</v>
      </c>
      <c r="K355" s="63" t="s">
        <v>237</v>
      </c>
      <c r="L355" s="63" t="s">
        <v>237</v>
      </c>
      <c r="M355" s="63" t="s">
        <v>237</v>
      </c>
      <c r="N355" s="63" t="s">
        <v>237</v>
      </c>
      <c r="O355" s="63" t="s">
        <v>237</v>
      </c>
      <c r="P355" s="63" t="s">
        <v>237</v>
      </c>
      <c r="Q355" s="63" t="s">
        <v>237</v>
      </c>
      <c r="R355" s="63" t="s">
        <v>237</v>
      </c>
      <c r="S355" s="64"/>
      <c r="T355" s="64"/>
      <c r="U355" s="64"/>
      <c r="V355" s="64"/>
      <c r="W355" s="64"/>
      <c r="X355" s="272"/>
      <c r="Y355" s="272"/>
      <c r="Z355" s="272"/>
      <c r="AA355" s="272"/>
      <c r="AB355" s="272"/>
    </row>
    <row r="356" spans="1:28" ht="15" customHeight="1" hidden="1">
      <c r="A356" s="259" t="s">
        <v>102</v>
      </c>
      <c r="B356" s="170" t="s">
        <v>58</v>
      </c>
      <c r="C356" s="203" t="s">
        <v>1057</v>
      </c>
      <c r="D356" s="202" t="s">
        <v>1026</v>
      </c>
      <c r="E356" s="286" t="s">
        <v>237</v>
      </c>
      <c r="F356" s="492" t="s">
        <v>237</v>
      </c>
      <c r="G356" s="492" t="s">
        <v>237</v>
      </c>
      <c r="H356" s="492" t="s">
        <v>237</v>
      </c>
      <c r="I356" s="492" t="s">
        <v>237</v>
      </c>
      <c r="J356" s="492" t="s">
        <v>237</v>
      </c>
      <c r="K356" s="63" t="s">
        <v>237</v>
      </c>
      <c r="L356" s="63" t="s">
        <v>237</v>
      </c>
      <c r="M356" s="63" t="s">
        <v>237</v>
      </c>
      <c r="N356" s="63" t="s">
        <v>237</v>
      </c>
      <c r="O356" s="63" t="s">
        <v>237</v>
      </c>
      <c r="P356" s="63" t="s">
        <v>237</v>
      </c>
      <c r="Q356" s="63" t="s">
        <v>237</v>
      </c>
      <c r="R356" s="63" t="s">
        <v>237</v>
      </c>
      <c r="S356" s="64"/>
      <c r="T356" s="64"/>
      <c r="U356" s="64"/>
      <c r="V356" s="64"/>
      <c r="W356" s="64"/>
      <c r="X356" s="272"/>
      <c r="Y356" s="272"/>
      <c r="Z356" s="272"/>
      <c r="AA356" s="272"/>
      <c r="AB356" s="272"/>
    </row>
    <row r="357" spans="1:28" ht="16.5" customHeight="1" hidden="1">
      <c r="A357" s="242" t="s">
        <v>216</v>
      </c>
      <c r="B357" s="170" t="s">
        <v>59</v>
      </c>
      <c r="C357" s="203" t="s">
        <v>1057</v>
      </c>
      <c r="D357" s="202" t="s">
        <v>1026</v>
      </c>
      <c r="E357" s="286" t="s">
        <v>237</v>
      </c>
      <c r="F357" s="492" t="s">
        <v>237</v>
      </c>
      <c r="G357" s="492" t="s">
        <v>237</v>
      </c>
      <c r="H357" s="492" t="s">
        <v>237</v>
      </c>
      <c r="I357" s="492" t="s">
        <v>237</v>
      </c>
      <c r="J357" s="492" t="s">
        <v>237</v>
      </c>
      <c r="K357" s="63" t="s">
        <v>237</v>
      </c>
      <c r="L357" s="63" t="s">
        <v>237</v>
      </c>
      <c r="M357" s="63" t="s">
        <v>237</v>
      </c>
      <c r="N357" s="63" t="s">
        <v>237</v>
      </c>
      <c r="O357" s="63" t="s">
        <v>237</v>
      </c>
      <c r="P357" s="63" t="s">
        <v>237</v>
      </c>
      <c r="Q357" s="63" t="s">
        <v>237</v>
      </c>
      <c r="R357" s="63" t="s">
        <v>237</v>
      </c>
      <c r="S357" s="64"/>
      <c r="T357" s="64"/>
      <c r="U357" s="64"/>
      <c r="V357" s="64"/>
      <c r="W357" s="64"/>
      <c r="X357" s="272"/>
      <c r="Y357" s="272"/>
      <c r="Z357" s="272"/>
      <c r="AA357" s="272"/>
      <c r="AB357" s="272"/>
    </row>
    <row r="358" spans="1:28" ht="113.25" customHeight="1" hidden="1">
      <c r="A358" s="263" t="s">
        <v>144</v>
      </c>
      <c r="B358" s="201" t="s">
        <v>113</v>
      </c>
      <c r="C358" s="188" t="s">
        <v>1057</v>
      </c>
      <c r="D358" s="246" t="s">
        <v>1026</v>
      </c>
      <c r="E358" s="286" t="s">
        <v>237</v>
      </c>
      <c r="F358" s="492" t="s">
        <v>237</v>
      </c>
      <c r="G358" s="492" t="s">
        <v>237</v>
      </c>
      <c r="H358" s="492" t="s">
        <v>237</v>
      </c>
      <c r="I358" s="492" t="s">
        <v>237</v>
      </c>
      <c r="J358" s="492" t="s">
        <v>237</v>
      </c>
      <c r="K358" s="63" t="s">
        <v>237</v>
      </c>
      <c r="L358" s="63" t="s">
        <v>237</v>
      </c>
      <c r="M358" s="63" t="s">
        <v>237</v>
      </c>
      <c r="N358" s="63" t="s">
        <v>237</v>
      </c>
      <c r="O358" s="63" t="s">
        <v>237</v>
      </c>
      <c r="P358" s="63" t="s">
        <v>237</v>
      </c>
      <c r="Q358" s="63" t="s">
        <v>237</v>
      </c>
      <c r="R358" s="63" t="s">
        <v>237</v>
      </c>
      <c r="S358" s="63"/>
      <c r="T358" s="63"/>
      <c r="U358" s="63"/>
      <c r="V358" s="63"/>
      <c r="W358" s="63"/>
      <c r="X358" s="492"/>
      <c r="Y358" s="492"/>
      <c r="Z358" s="492"/>
      <c r="AA358" s="492"/>
      <c r="AB358" s="492"/>
    </row>
    <row r="359" spans="1:28" ht="18" hidden="1">
      <c r="A359" s="242" t="s">
        <v>251</v>
      </c>
      <c r="B359" s="173"/>
      <c r="C359" s="205"/>
      <c r="D359" s="205"/>
      <c r="E359" s="497"/>
      <c r="F359" s="491"/>
      <c r="G359" s="491"/>
      <c r="H359" s="491"/>
      <c r="I359" s="491"/>
      <c r="J359" s="491"/>
      <c r="K359" s="65"/>
      <c r="L359" s="65"/>
      <c r="M359" s="65"/>
      <c r="N359" s="65"/>
      <c r="O359" s="65"/>
      <c r="P359" s="65"/>
      <c r="Q359" s="65"/>
      <c r="R359" s="65"/>
      <c r="S359" s="65"/>
      <c r="T359" s="65"/>
      <c r="U359" s="65"/>
      <c r="V359" s="65"/>
      <c r="W359" s="65"/>
      <c r="X359" s="491"/>
      <c r="Y359" s="491"/>
      <c r="Z359" s="491"/>
      <c r="AA359" s="491"/>
      <c r="AB359" s="491"/>
    </row>
    <row r="360" spans="1:28" ht="22.5" hidden="1">
      <c r="A360" s="242" t="s">
        <v>97</v>
      </c>
      <c r="B360" s="175" t="s">
        <v>60</v>
      </c>
      <c r="C360" s="202" t="s">
        <v>1057</v>
      </c>
      <c r="D360" s="202" t="s">
        <v>1026</v>
      </c>
      <c r="E360" s="286" t="s">
        <v>237</v>
      </c>
      <c r="F360" s="492" t="s">
        <v>237</v>
      </c>
      <c r="G360" s="492" t="s">
        <v>237</v>
      </c>
      <c r="H360" s="492" t="s">
        <v>237</v>
      </c>
      <c r="I360" s="492" t="s">
        <v>237</v>
      </c>
      <c r="J360" s="492" t="s">
        <v>237</v>
      </c>
      <c r="K360" s="63" t="s">
        <v>237</v>
      </c>
      <c r="L360" s="63" t="s">
        <v>237</v>
      </c>
      <c r="M360" s="63" t="s">
        <v>237</v>
      </c>
      <c r="N360" s="63" t="s">
        <v>237</v>
      </c>
      <c r="O360" s="63" t="s">
        <v>237</v>
      </c>
      <c r="P360" s="63" t="s">
        <v>237</v>
      </c>
      <c r="Q360" s="63" t="s">
        <v>237</v>
      </c>
      <c r="R360" s="63" t="s">
        <v>237</v>
      </c>
      <c r="S360" s="63"/>
      <c r="T360" s="63"/>
      <c r="U360" s="63"/>
      <c r="V360" s="63"/>
      <c r="W360" s="63"/>
      <c r="X360" s="492"/>
      <c r="Y360" s="492"/>
      <c r="Z360" s="492"/>
      <c r="AA360" s="492"/>
      <c r="AB360" s="492"/>
    </row>
    <row r="361" spans="1:28" ht="18" hidden="1">
      <c r="A361" s="259" t="s">
        <v>251</v>
      </c>
      <c r="B361" s="173"/>
      <c r="C361" s="205"/>
      <c r="D361" s="205"/>
      <c r="E361" s="497"/>
      <c r="F361" s="491"/>
      <c r="G361" s="491"/>
      <c r="H361" s="491"/>
      <c r="I361" s="491"/>
      <c r="J361" s="491"/>
      <c r="K361" s="65"/>
      <c r="L361" s="65"/>
      <c r="M361" s="65"/>
      <c r="N361" s="65"/>
      <c r="O361" s="65"/>
      <c r="P361" s="65"/>
      <c r="Q361" s="65"/>
      <c r="R361" s="65"/>
      <c r="S361" s="65"/>
      <c r="T361" s="65"/>
      <c r="U361" s="65"/>
      <c r="V361" s="65"/>
      <c r="W361" s="65"/>
      <c r="X361" s="491"/>
      <c r="Y361" s="491"/>
      <c r="Z361" s="491"/>
      <c r="AA361" s="491"/>
      <c r="AB361" s="491"/>
    </row>
    <row r="362" spans="1:28" ht="22.5" hidden="1">
      <c r="A362" s="259" t="s">
        <v>103</v>
      </c>
      <c r="B362" s="175" t="s">
        <v>61</v>
      </c>
      <c r="C362" s="202" t="s">
        <v>1057</v>
      </c>
      <c r="D362" s="202" t="s">
        <v>1026</v>
      </c>
      <c r="E362" s="286" t="s">
        <v>237</v>
      </c>
      <c r="F362" s="492" t="s">
        <v>237</v>
      </c>
      <c r="G362" s="492" t="s">
        <v>237</v>
      </c>
      <c r="H362" s="492" t="s">
        <v>237</v>
      </c>
      <c r="I362" s="492" t="s">
        <v>237</v>
      </c>
      <c r="J362" s="492" t="s">
        <v>237</v>
      </c>
      <c r="K362" s="63" t="s">
        <v>237</v>
      </c>
      <c r="L362" s="63" t="s">
        <v>237</v>
      </c>
      <c r="M362" s="63" t="s">
        <v>237</v>
      </c>
      <c r="N362" s="63" t="s">
        <v>237</v>
      </c>
      <c r="O362" s="63" t="s">
        <v>237</v>
      </c>
      <c r="P362" s="63" t="s">
        <v>237</v>
      </c>
      <c r="Q362" s="63" t="s">
        <v>237</v>
      </c>
      <c r="R362" s="63" t="s">
        <v>237</v>
      </c>
      <c r="S362" s="63"/>
      <c r="T362" s="63"/>
      <c r="U362" s="63"/>
      <c r="V362" s="63"/>
      <c r="W362" s="63"/>
      <c r="X362" s="492"/>
      <c r="Y362" s="492"/>
      <c r="Z362" s="492"/>
      <c r="AA362" s="492"/>
      <c r="AB362" s="492"/>
    </row>
    <row r="363" spans="1:28" ht="33.75" hidden="1">
      <c r="A363" s="259" t="s">
        <v>100</v>
      </c>
      <c r="B363" s="170" t="s">
        <v>62</v>
      </c>
      <c r="C363" s="203" t="s">
        <v>1057</v>
      </c>
      <c r="D363" s="202" t="s">
        <v>1026</v>
      </c>
      <c r="E363" s="286" t="s">
        <v>237</v>
      </c>
      <c r="F363" s="492" t="s">
        <v>237</v>
      </c>
      <c r="G363" s="492" t="s">
        <v>237</v>
      </c>
      <c r="H363" s="492" t="s">
        <v>237</v>
      </c>
      <c r="I363" s="492" t="s">
        <v>237</v>
      </c>
      <c r="J363" s="492" t="s">
        <v>237</v>
      </c>
      <c r="K363" s="63" t="s">
        <v>237</v>
      </c>
      <c r="L363" s="63" t="s">
        <v>237</v>
      </c>
      <c r="M363" s="63" t="s">
        <v>237</v>
      </c>
      <c r="N363" s="63" t="s">
        <v>237</v>
      </c>
      <c r="O363" s="63" t="s">
        <v>237</v>
      </c>
      <c r="P363" s="63" t="s">
        <v>237</v>
      </c>
      <c r="Q363" s="63" t="s">
        <v>237</v>
      </c>
      <c r="R363" s="63" t="s">
        <v>237</v>
      </c>
      <c r="S363" s="64"/>
      <c r="T363" s="64"/>
      <c r="U363" s="64"/>
      <c r="V363" s="64"/>
      <c r="W363" s="64"/>
      <c r="X363" s="272"/>
      <c r="Y363" s="272"/>
      <c r="Z363" s="272"/>
      <c r="AA363" s="272"/>
      <c r="AB363" s="272"/>
    </row>
    <row r="364" spans="1:28" ht="16.5" customHeight="1" hidden="1">
      <c r="A364" s="259" t="s">
        <v>101</v>
      </c>
      <c r="B364" s="175" t="s">
        <v>63</v>
      </c>
      <c r="C364" s="202" t="s">
        <v>1057</v>
      </c>
      <c r="D364" s="202" t="s">
        <v>1026</v>
      </c>
      <c r="E364" s="286" t="s">
        <v>237</v>
      </c>
      <c r="F364" s="492" t="s">
        <v>237</v>
      </c>
      <c r="G364" s="492" t="s">
        <v>237</v>
      </c>
      <c r="H364" s="492" t="s">
        <v>237</v>
      </c>
      <c r="I364" s="492" t="s">
        <v>237</v>
      </c>
      <c r="J364" s="492" t="s">
        <v>237</v>
      </c>
      <c r="K364" s="63" t="s">
        <v>237</v>
      </c>
      <c r="L364" s="63" t="s">
        <v>237</v>
      </c>
      <c r="M364" s="63" t="s">
        <v>237</v>
      </c>
      <c r="N364" s="63" t="s">
        <v>237</v>
      </c>
      <c r="O364" s="63" t="s">
        <v>237</v>
      </c>
      <c r="P364" s="63" t="s">
        <v>237</v>
      </c>
      <c r="Q364" s="63" t="s">
        <v>237</v>
      </c>
      <c r="R364" s="63" t="s">
        <v>237</v>
      </c>
      <c r="S364" s="64"/>
      <c r="T364" s="64"/>
      <c r="U364" s="64"/>
      <c r="V364" s="64"/>
      <c r="W364" s="64"/>
      <c r="X364" s="272"/>
      <c r="Y364" s="272"/>
      <c r="Z364" s="272"/>
      <c r="AA364" s="272"/>
      <c r="AB364" s="272"/>
    </row>
    <row r="365" spans="1:28" ht="20.25" customHeight="1" hidden="1">
      <c r="A365" s="259" t="s">
        <v>99</v>
      </c>
      <c r="B365" s="170" t="s">
        <v>64</v>
      </c>
      <c r="C365" s="203" t="s">
        <v>1057</v>
      </c>
      <c r="D365" s="202" t="s">
        <v>1026</v>
      </c>
      <c r="E365" s="286" t="s">
        <v>237</v>
      </c>
      <c r="F365" s="492" t="s">
        <v>237</v>
      </c>
      <c r="G365" s="492" t="s">
        <v>237</v>
      </c>
      <c r="H365" s="492" t="s">
        <v>237</v>
      </c>
      <c r="I365" s="492" t="s">
        <v>237</v>
      </c>
      <c r="J365" s="492" t="s">
        <v>237</v>
      </c>
      <c r="K365" s="63" t="s">
        <v>237</v>
      </c>
      <c r="L365" s="63" t="s">
        <v>237</v>
      </c>
      <c r="M365" s="63" t="s">
        <v>237</v>
      </c>
      <c r="N365" s="63" t="s">
        <v>237</v>
      </c>
      <c r="O365" s="63" t="s">
        <v>237</v>
      </c>
      <c r="P365" s="63" t="s">
        <v>237</v>
      </c>
      <c r="Q365" s="63" t="s">
        <v>237</v>
      </c>
      <c r="R365" s="63" t="s">
        <v>237</v>
      </c>
      <c r="S365" s="64"/>
      <c r="T365" s="64"/>
      <c r="U365" s="64"/>
      <c r="V365" s="64"/>
      <c r="W365" s="64"/>
      <c r="X365" s="272"/>
      <c r="Y365" s="272"/>
      <c r="Z365" s="272"/>
      <c r="AA365" s="272"/>
      <c r="AB365" s="272"/>
    </row>
    <row r="366" spans="1:28" ht="20.25" customHeight="1" hidden="1">
      <c r="A366" s="259" t="s">
        <v>105</v>
      </c>
      <c r="B366" s="175" t="s">
        <v>65</v>
      </c>
      <c r="C366" s="202" t="s">
        <v>1057</v>
      </c>
      <c r="D366" s="202" t="s">
        <v>1026</v>
      </c>
      <c r="E366" s="286" t="s">
        <v>237</v>
      </c>
      <c r="F366" s="492" t="s">
        <v>237</v>
      </c>
      <c r="G366" s="492" t="s">
        <v>237</v>
      </c>
      <c r="H366" s="492" t="s">
        <v>237</v>
      </c>
      <c r="I366" s="492" t="s">
        <v>237</v>
      </c>
      <c r="J366" s="492" t="s">
        <v>237</v>
      </c>
      <c r="K366" s="63" t="s">
        <v>237</v>
      </c>
      <c r="L366" s="63" t="s">
        <v>237</v>
      </c>
      <c r="M366" s="63" t="s">
        <v>237</v>
      </c>
      <c r="N366" s="63" t="s">
        <v>237</v>
      </c>
      <c r="O366" s="63" t="s">
        <v>237</v>
      </c>
      <c r="P366" s="63" t="s">
        <v>237</v>
      </c>
      <c r="Q366" s="63" t="s">
        <v>237</v>
      </c>
      <c r="R366" s="63" t="s">
        <v>237</v>
      </c>
      <c r="S366" s="64"/>
      <c r="T366" s="64"/>
      <c r="U366" s="64"/>
      <c r="V366" s="64"/>
      <c r="W366" s="64"/>
      <c r="X366" s="272"/>
      <c r="Y366" s="272"/>
      <c r="Z366" s="272"/>
      <c r="AA366" s="272"/>
      <c r="AB366" s="272"/>
    </row>
    <row r="367" spans="1:28" ht="16.5" customHeight="1" hidden="1">
      <c r="A367" s="259" t="s">
        <v>102</v>
      </c>
      <c r="B367" s="170" t="s">
        <v>66</v>
      </c>
      <c r="C367" s="203" t="s">
        <v>1057</v>
      </c>
      <c r="D367" s="202" t="s">
        <v>1026</v>
      </c>
      <c r="E367" s="286" t="s">
        <v>237</v>
      </c>
      <c r="F367" s="492" t="s">
        <v>237</v>
      </c>
      <c r="G367" s="492" t="s">
        <v>237</v>
      </c>
      <c r="H367" s="492" t="s">
        <v>237</v>
      </c>
      <c r="I367" s="492" t="s">
        <v>237</v>
      </c>
      <c r="J367" s="492" t="s">
        <v>237</v>
      </c>
      <c r="K367" s="63" t="s">
        <v>237</v>
      </c>
      <c r="L367" s="63" t="s">
        <v>237</v>
      </c>
      <c r="M367" s="63" t="s">
        <v>237</v>
      </c>
      <c r="N367" s="63" t="s">
        <v>237</v>
      </c>
      <c r="O367" s="63" t="s">
        <v>237</v>
      </c>
      <c r="P367" s="63" t="s">
        <v>237</v>
      </c>
      <c r="Q367" s="63" t="s">
        <v>237</v>
      </c>
      <c r="R367" s="63" t="s">
        <v>237</v>
      </c>
      <c r="S367" s="64"/>
      <c r="T367" s="64"/>
      <c r="U367" s="64"/>
      <c r="V367" s="64"/>
      <c r="W367" s="64"/>
      <c r="X367" s="272"/>
      <c r="Y367" s="272"/>
      <c r="Z367" s="272"/>
      <c r="AA367" s="272"/>
      <c r="AB367" s="272"/>
    </row>
    <row r="368" spans="1:28" ht="15.75" customHeight="1" hidden="1">
      <c r="A368" s="242" t="s">
        <v>216</v>
      </c>
      <c r="B368" s="170" t="s">
        <v>67</v>
      </c>
      <c r="C368" s="203" t="s">
        <v>1057</v>
      </c>
      <c r="D368" s="202" t="s">
        <v>1026</v>
      </c>
      <c r="E368" s="286" t="s">
        <v>237</v>
      </c>
      <c r="F368" s="492" t="s">
        <v>237</v>
      </c>
      <c r="G368" s="492" t="s">
        <v>237</v>
      </c>
      <c r="H368" s="492" t="s">
        <v>237</v>
      </c>
      <c r="I368" s="492" t="s">
        <v>237</v>
      </c>
      <c r="J368" s="492" t="s">
        <v>237</v>
      </c>
      <c r="K368" s="63" t="s">
        <v>237</v>
      </c>
      <c r="L368" s="63" t="s">
        <v>237</v>
      </c>
      <c r="M368" s="63" t="s">
        <v>237</v>
      </c>
      <c r="N368" s="63" t="s">
        <v>237</v>
      </c>
      <c r="O368" s="63" t="s">
        <v>237</v>
      </c>
      <c r="P368" s="63" t="s">
        <v>237</v>
      </c>
      <c r="Q368" s="63" t="s">
        <v>237</v>
      </c>
      <c r="R368" s="63" t="s">
        <v>237</v>
      </c>
      <c r="S368" s="64"/>
      <c r="T368" s="64"/>
      <c r="U368" s="64"/>
      <c r="V368" s="64"/>
      <c r="W368" s="64"/>
      <c r="X368" s="272"/>
      <c r="Y368" s="272"/>
      <c r="Z368" s="272"/>
      <c r="AA368" s="272"/>
      <c r="AB368" s="272"/>
    </row>
    <row r="369" spans="1:28" ht="101.25" hidden="1">
      <c r="A369" s="78" t="s">
        <v>578</v>
      </c>
      <c r="B369" s="91" t="s">
        <v>188</v>
      </c>
      <c r="C369" s="179" t="s">
        <v>1057</v>
      </c>
      <c r="D369" s="240" t="s">
        <v>1026</v>
      </c>
      <c r="E369" s="271" t="s">
        <v>237</v>
      </c>
      <c r="F369" s="63" t="s">
        <v>237</v>
      </c>
      <c r="G369" s="63" t="s">
        <v>237</v>
      </c>
      <c r="H369" s="63" t="s">
        <v>237</v>
      </c>
      <c r="I369" s="63" t="s">
        <v>237</v>
      </c>
      <c r="J369" s="63" t="s">
        <v>237</v>
      </c>
      <c r="K369" s="63" t="s">
        <v>237</v>
      </c>
      <c r="L369" s="63" t="s">
        <v>237</v>
      </c>
      <c r="M369" s="63" t="s">
        <v>237</v>
      </c>
      <c r="N369" s="63" t="s">
        <v>237</v>
      </c>
      <c r="O369" s="63" t="s">
        <v>237</v>
      </c>
      <c r="P369" s="63" t="s">
        <v>237</v>
      </c>
      <c r="Q369" s="292"/>
      <c r="R369" s="64"/>
      <c r="S369" s="64"/>
      <c r="T369" s="64"/>
      <c r="U369" s="64"/>
      <c r="V369" s="64"/>
      <c r="W369" s="64"/>
      <c r="X369" s="64"/>
      <c r="Y369" s="64"/>
      <c r="Z369" s="64"/>
      <c r="AA369" s="64"/>
      <c r="AB369" s="64"/>
    </row>
    <row r="370" spans="1:28" ht="18" hidden="1">
      <c r="A370" s="242" t="s">
        <v>251</v>
      </c>
      <c r="B370" s="173"/>
      <c r="C370" s="495"/>
      <c r="D370" s="495"/>
      <c r="E370" s="497"/>
      <c r="F370" s="491"/>
      <c r="G370" s="491"/>
      <c r="H370" s="491"/>
      <c r="I370" s="491"/>
      <c r="J370" s="491"/>
      <c r="K370" s="65"/>
      <c r="L370" s="65"/>
      <c r="M370" s="65"/>
      <c r="N370" s="65"/>
      <c r="O370" s="65"/>
      <c r="P370" s="65"/>
      <c r="Q370" s="65"/>
      <c r="R370" s="65"/>
      <c r="S370" s="65"/>
      <c r="T370" s="65"/>
      <c r="U370" s="65"/>
      <c r="V370" s="65"/>
      <c r="W370" s="65"/>
      <c r="X370" s="491"/>
      <c r="Y370" s="491"/>
      <c r="Z370" s="491"/>
      <c r="AA370" s="491"/>
      <c r="AB370" s="491"/>
    </row>
    <row r="371" spans="1:28" ht="22.5" hidden="1">
      <c r="A371" s="242" t="s">
        <v>155</v>
      </c>
      <c r="B371" s="175" t="s">
        <v>189</v>
      </c>
      <c r="C371" s="202" t="s">
        <v>1057</v>
      </c>
      <c r="D371" s="202" t="s">
        <v>1026</v>
      </c>
      <c r="E371" s="286" t="s">
        <v>237</v>
      </c>
      <c r="F371" s="492" t="s">
        <v>237</v>
      </c>
      <c r="G371" s="492" t="s">
        <v>237</v>
      </c>
      <c r="H371" s="492" t="s">
        <v>237</v>
      </c>
      <c r="I371" s="492" t="s">
        <v>237</v>
      </c>
      <c r="J371" s="492" t="s">
        <v>237</v>
      </c>
      <c r="K371" s="63" t="s">
        <v>237</v>
      </c>
      <c r="L371" s="63" t="s">
        <v>237</v>
      </c>
      <c r="M371" s="63" t="s">
        <v>237</v>
      </c>
      <c r="N371" s="63" t="s">
        <v>237</v>
      </c>
      <c r="O371" s="63" t="s">
        <v>237</v>
      </c>
      <c r="P371" s="63" t="s">
        <v>237</v>
      </c>
      <c r="Q371" s="63" t="s">
        <v>237</v>
      </c>
      <c r="R371" s="63" t="s">
        <v>237</v>
      </c>
      <c r="S371" s="63"/>
      <c r="T371" s="63"/>
      <c r="U371" s="63"/>
      <c r="V371" s="63"/>
      <c r="W371" s="63"/>
      <c r="X371" s="492"/>
      <c r="Y371" s="492"/>
      <c r="Z371" s="492"/>
      <c r="AA371" s="492"/>
      <c r="AB371" s="492"/>
    </row>
    <row r="372" spans="1:28" ht="45" hidden="1">
      <c r="A372" s="242" t="s">
        <v>156</v>
      </c>
      <c r="B372" s="170" t="s">
        <v>190</v>
      </c>
      <c r="C372" s="203" t="s">
        <v>1057</v>
      </c>
      <c r="D372" s="202" t="s">
        <v>1026</v>
      </c>
      <c r="E372" s="286" t="s">
        <v>237</v>
      </c>
      <c r="F372" s="492" t="s">
        <v>237</v>
      </c>
      <c r="G372" s="492" t="s">
        <v>237</v>
      </c>
      <c r="H372" s="492" t="s">
        <v>237</v>
      </c>
      <c r="I372" s="492" t="s">
        <v>237</v>
      </c>
      <c r="J372" s="492" t="s">
        <v>237</v>
      </c>
      <c r="K372" s="63" t="s">
        <v>237</v>
      </c>
      <c r="L372" s="63" t="s">
        <v>237</v>
      </c>
      <c r="M372" s="63" t="s">
        <v>237</v>
      </c>
      <c r="N372" s="63" t="s">
        <v>237</v>
      </c>
      <c r="O372" s="63" t="s">
        <v>237</v>
      </c>
      <c r="P372" s="63" t="s">
        <v>237</v>
      </c>
      <c r="Q372" s="63" t="s">
        <v>237</v>
      </c>
      <c r="R372" s="63" t="s">
        <v>237</v>
      </c>
      <c r="S372" s="64"/>
      <c r="T372" s="64"/>
      <c r="U372" s="64"/>
      <c r="V372" s="64"/>
      <c r="W372" s="64"/>
      <c r="X372" s="272"/>
      <c r="Y372" s="272"/>
      <c r="Z372" s="272"/>
      <c r="AA372" s="272"/>
      <c r="AB372" s="272"/>
    </row>
    <row r="373" spans="1:28" ht="157.5" hidden="1">
      <c r="A373" s="264" t="s">
        <v>203</v>
      </c>
      <c r="B373" s="175" t="s">
        <v>191</v>
      </c>
      <c r="C373" s="192" t="s">
        <v>1057</v>
      </c>
      <c r="D373" s="496" t="s">
        <v>1026</v>
      </c>
      <c r="E373" s="286" t="s">
        <v>237</v>
      </c>
      <c r="F373" s="492" t="s">
        <v>237</v>
      </c>
      <c r="G373" s="492" t="s">
        <v>237</v>
      </c>
      <c r="H373" s="492" t="s">
        <v>237</v>
      </c>
      <c r="I373" s="492" t="s">
        <v>237</v>
      </c>
      <c r="J373" s="492" t="s">
        <v>237</v>
      </c>
      <c r="K373" s="63" t="s">
        <v>237</v>
      </c>
      <c r="L373" s="63" t="s">
        <v>237</v>
      </c>
      <c r="M373" s="63" t="s">
        <v>237</v>
      </c>
      <c r="N373" s="63" t="s">
        <v>237</v>
      </c>
      <c r="O373" s="63" t="s">
        <v>237</v>
      </c>
      <c r="P373" s="63" t="s">
        <v>237</v>
      </c>
      <c r="Q373" s="63" t="s">
        <v>237</v>
      </c>
      <c r="R373" s="63" t="s">
        <v>237</v>
      </c>
      <c r="S373" s="64"/>
      <c r="T373" s="64"/>
      <c r="U373" s="64"/>
      <c r="V373" s="64"/>
      <c r="W373" s="64"/>
      <c r="X373" s="272"/>
      <c r="Y373" s="272"/>
      <c r="Z373" s="272"/>
      <c r="AA373" s="272"/>
      <c r="AB373" s="272"/>
    </row>
    <row r="374" spans="1:28" ht="90" hidden="1">
      <c r="A374" s="78" t="s">
        <v>85</v>
      </c>
      <c r="B374" s="91" t="s">
        <v>86</v>
      </c>
      <c r="C374" s="179" t="s">
        <v>1057</v>
      </c>
      <c r="D374" s="240" t="s">
        <v>1026</v>
      </c>
      <c r="E374" s="271" t="s">
        <v>237</v>
      </c>
      <c r="F374" s="63" t="s">
        <v>237</v>
      </c>
      <c r="G374" s="63" t="s">
        <v>237</v>
      </c>
      <c r="H374" s="63" t="s">
        <v>237</v>
      </c>
      <c r="I374" s="63" t="s">
        <v>237</v>
      </c>
      <c r="J374" s="63" t="s">
        <v>237</v>
      </c>
      <c r="K374" s="63" t="s">
        <v>237</v>
      </c>
      <c r="L374" s="63" t="s">
        <v>237</v>
      </c>
      <c r="M374" s="63" t="s">
        <v>237</v>
      </c>
      <c r="N374" s="63" t="s">
        <v>237</v>
      </c>
      <c r="O374" s="63" t="s">
        <v>237</v>
      </c>
      <c r="P374" s="63" t="s">
        <v>237</v>
      </c>
      <c r="Q374" s="292"/>
      <c r="R374" s="64"/>
      <c r="S374" s="64"/>
      <c r="T374" s="64"/>
      <c r="U374" s="64"/>
      <c r="V374" s="64"/>
      <c r="W374" s="64"/>
      <c r="X374" s="64"/>
      <c r="Y374" s="64"/>
      <c r="Z374" s="64"/>
      <c r="AA374" s="64"/>
      <c r="AB374" s="64"/>
    </row>
    <row r="375" spans="1:28" ht="90" hidden="1">
      <c r="A375" s="78" t="s">
        <v>149</v>
      </c>
      <c r="B375" s="91" t="s">
        <v>192</v>
      </c>
      <c r="C375" s="179" t="s">
        <v>1025</v>
      </c>
      <c r="D375" s="240" t="s">
        <v>1026</v>
      </c>
      <c r="E375" s="271" t="s">
        <v>237</v>
      </c>
      <c r="F375" s="63" t="s">
        <v>237</v>
      </c>
      <c r="G375" s="63" t="s">
        <v>237</v>
      </c>
      <c r="H375" s="63" t="s">
        <v>237</v>
      </c>
      <c r="I375" s="63" t="s">
        <v>237</v>
      </c>
      <c r="J375" s="63" t="s">
        <v>237</v>
      </c>
      <c r="K375" s="63" t="s">
        <v>237</v>
      </c>
      <c r="L375" s="63" t="s">
        <v>237</v>
      </c>
      <c r="M375" s="63" t="s">
        <v>237</v>
      </c>
      <c r="N375" s="63" t="s">
        <v>237</v>
      </c>
      <c r="O375" s="63" t="s">
        <v>237</v>
      </c>
      <c r="P375" s="63" t="s">
        <v>237</v>
      </c>
      <c r="Q375" s="292"/>
      <c r="R375" s="64"/>
      <c r="S375" s="64"/>
      <c r="T375" s="64"/>
      <c r="U375" s="64"/>
      <c r="V375" s="64"/>
      <c r="W375" s="64"/>
      <c r="X375" s="64"/>
      <c r="Y375" s="64"/>
      <c r="Z375" s="64"/>
      <c r="AA375" s="64"/>
      <c r="AB375" s="64"/>
    </row>
    <row r="376" spans="1:28" ht="18" hidden="1">
      <c r="A376" s="96" t="s">
        <v>251</v>
      </c>
      <c r="B376" s="80"/>
      <c r="C376" s="205"/>
      <c r="D376" s="205"/>
      <c r="E376" s="311"/>
      <c r="F376" s="65"/>
      <c r="G376" s="65"/>
      <c r="H376" s="65"/>
      <c r="I376" s="65"/>
      <c r="J376" s="65"/>
      <c r="K376" s="65"/>
      <c r="L376" s="65"/>
      <c r="M376" s="65"/>
      <c r="N376" s="65"/>
      <c r="O376" s="65"/>
      <c r="P376" s="65"/>
      <c r="Q376" s="308"/>
      <c r="R376" s="65"/>
      <c r="S376" s="65"/>
      <c r="T376" s="65"/>
      <c r="U376" s="65"/>
      <c r="V376" s="65"/>
      <c r="W376" s="65"/>
      <c r="X376" s="65"/>
      <c r="Y376" s="65"/>
      <c r="Z376" s="65"/>
      <c r="AA376" s="65"/>
      <c r="AB376" s="65"/>
    </row>
    <row r="377" spans="1:28" ht="18" hidden="1">
      <c r="A377" s="96" t="s">
        <v>150</v>
      </c>
      <c r="B377" s="82" t="s">
        <v>193</v>
      </c>
      <c r="C377" s="202" t="s">
        <v>1025</v>
      </c>
      <c r="D377" s="202" t="s">
        <v>1026</v>
      </c>
      <c r="E377" s="271" t="s">
        <v>237</v>
      </c>
      <c r="F377" s="63" t="s">
        <v>237</v>
      </c>
      <c r="G377" s="63" t="s">
        <v>237</v>
      </c>
      <c r="H377" s="63" t="s">
        <v>237</v>
      </c>
      <c r="I377" s="63" t="s">
        <v>237</v>
      </c>
      <c r="J377" s="63" t="s">
        <v>237</v>
      </c>
      <c r="K377" s="63" t="s">
        <v>237</v>
      </c>
      <c r="L377" s="63" t="s">
        <v>237</v>
      </c>
      <c r="M377" s="63" t="s">
        <v>237</v>
      </c>
      <c r="N377" s="63" t="s">
        <v>237</v>
      </c>
      <c r="O377" s="63" t="s">
        <v>237</v>
      </c>
      <c r="P377" s="63" t="s">
        <v>237</v>
      </c>
      <c r="Q377" s="294"/>
      <c r="R377" s="63"/>
      <c r="S377" s="63"/>
      <c r="T377" s="63"/>
      <c r="U377" s="63"/>
      <c r="V377" s="63"/>
      <c r="W377" s="63"/>
      <c r="X377" s="63"/>
      <c r="Y377" s="63"/>
      <c r="Z377" s="63"/>
      <c r="AA377" s="63"/>
      <c r="AB377" s="63"/>
    </row>
    <row r="378" spans="1:28" ht="33.75" hidden="1">
      <c r="A378" s="96" t="s">
        <v>151</v>
      </c>
      <c r="B378" s="87" t="s">
        <v>194</v>
      </c>
      <c r="C378" s="203" t="s">
        <v>1025</v>
      </c>
      <c r="D378" s="202" t="s">
        <v>1026</v>
      </c>
      <c r="E378" s="271" t="s">
        <v>237</v>
      </c>
      <c r="F378" s="63" t="s">
        <v>237</v>
      </c>
      <c r="G378" s="63" t="s">
        <v>237</v>
      </c>
      <c r="H378" s="63" t="s">
        <v>237</v>
      </c>
      <c r="I378" s="63" t="s">
        <v>237</v>
      </c>
      <c r="J378" s="63" t="s">
        <v>237</v>
      </c>
      <c r="K378" s="63" t="s">
        <v>237</v>
      </c>
      <c r="L378" s="63" t="s">
        <v>237</v>
      </c>
      <c r="M378" s="63" t="s">
        <v>237</v>
      </c>
      <c r="N378" s="63" t="s">
        <v>237</v>
      </c>
      <c r="O378" s="63" t="s">
        <v>237</v>
      </c>
      <c r="P378" s="63" t="s">
        <v>237</v>
      </c>
      <c r="Q378" s="292"/>
      <c r="R378" s="64"/>
      <c r="S378" s="64"/>
      <c r="T378" s="64"/>
      <c r="U378" s="64"/>
      <c r="V378" s="64"/>
      <c r="W378" s="64"/>
      <c r="X378" s="64"/>
      <c r="Y378" s="64"/>
      <c r="Z378" s="64"/>
      <c r="AA378" s="64"/>
      <c r="AB378" s="64"/>
    </row>
    <row r="379" spans="1:28" s="7" customFormat="1" ht="22.5" hidden="1">
      <c r="A379" s="96" t="s">
        <v>152</v>
      </c>
      <c r="B379" s="87" t="s">
        <v>68</v>
      </c>
      <c r="C379" s="203" t="s">
        <v>1025</v>
      </c>
      <c r="D379" s="202" t="s">
        <v>1026</v>
      </c>
      <c r="E379" s="271" t="s">
        <v>237</v>
      </c>
      <c r="F379" s="63" t="s">
        <v>237</v>
      </c>
      <c r="G379" s="63" t="s">
        <v>237</v>
      </c>
      <c r="H379" s="63" t="s">
        <v>237</v>
      </c>
      <c r="I379" s="63" t="s">
        <v>237</v>
      </c>
      <c r="J379" s="63" t="s">
        <v>237</v>
      </c>
      <c r="K379" s="63" t="s">
        <v>237</v>
      </c>
      <c r="L379" s="63" t="s">
        <v>237</v>
      </c>
      <c r="M379" s="63" t="s">
        <v>237</v>
      </c>
      <c r="N379" s="63" t="s">
        <v>237</v>
      </c>
      <c r="O379" s="63" t="s">
        <v>237</v>
      </c>
      <c r="P379" s="63" t="s">
        <v>237</v>
      </c>
      <c r="Q379" s="292"/>
      <c r="R379" s="64"/>
      <c r="S379" s="64"/>
      <c r="T379" s="64"/>
      <c r="U379" s="64"/>
      <c r="V379" s="64"/>
      <c r="W379" s="64"/>
      <c r="X379" s="64"/>
      <c r="Y379" s="64"/>
      <c r="Z379" s="64"/>
      <c r="AA379" s="64"/>
      <c r="AB379" s="64"/>
    </row>
    <row r="380" spans="1:28" s="28" customFormat="1" ht="68.25" hidden="1" thickBot="1">
      <c r="A380" s="78" t="s">
        <v>245</v>
      </c>
      <c r="B380" s="114" t="s">
        <v>195</v>
      </c>
      <c r="C380" s="181" t="s">
        <v>1025</v>
      </c>
      <c r="D380" s="181" t="s">
        <v>1026</v>
      </c>
      <c r="E380" s="281" t="s">
        <v>237</v>
      </c>
      <c r="F380" s="65" t="s">
        <v>237</v>
      </c>
      <c r="G380" s="65" t="s">
        <v>237</v>
      </c>
      <c r="H380" s="65" t="s">
        <v>237</v>
      </c>
      <c r="I380" s="65" t="s">
        <v>237</v>
      </c>
      <c r="J380" s="65" t="s">
        <v>237</v>
      </c>
      <c r="K380" s="65" t="s">
        <v>237</v>
      </c>
      <c r="L380" s="65" t="s">
        <v>237</v>
      </c>
      <c r="M380" s="65" t="s">
        <v>237</v>
      </c>
      <c r="N380" s="65" t="s">
        <v>237</v>
      </c>
      <c r="O380" s="65" t="s">
        <v>237</v>
      </c>
      <c r="P380" s="65" t="s">
        <v>237</v>
      </c>
      <c r="Q380" s="308"/>
      <c r="R380" s="65"/>
      <c r="S380" s="65"/>
      <c r="T380" s="65"/>
      <c r="U380" s="65"/>
      <c r="V380" s="65"/>
      <c r="W380" s="65"/>
      <c r="X380" s="65"/>
      <c r="Y380" s="65"/>
      <c r="Z380" s="65"/>
      <c r="AA380" s="65"/>
      <c r="AB380" s="65"/>
    </row>
    <row r="381" spans="1:28" s="6" customFormat="1" ht="24">
      <c r="A381" s="168" t="s">
        <v>801</v>
      </c>
      <c r="B381" s="265" t="s">
        <v>196</v>
      </c>
      <c r="C381" s="199" t="s">
        <v>1025</v>
      </c>
      <c r="D381" s="199" t="s">
        <v>1026</v>
      </c>
      <c r="E381" s="282" t="s">
        <v>237</v>
      </c>
      <c r="F381" s="272" t="s">
        <v>237</v>
      </c>
      <c r="G381" s="272" t="s">
        <v>237</v>
      </c>
      <c r="H381" s="272" t="s">
        <v>237</v>
      </c>
      <c r="I381" s="272" t="s">
        <v>237</v>
      </c>
      <c r="J381" s="272" t="s">
        <v>237</v>
      </c>
      <c r="K381" s="64" t="s">
        <v>237</v>
      </c>
      <c r="L381" s="64" t="s">
        <v>237</v>
      </c>
      <c r="M381" s="64" t="s">
        <v>237</v>
      </c>
      <c r="N381" s="64" t="s">
        <v>237</v>
      </c>
      <c r="O381" s="64" t="s">
        <v>237</v>
      </c>
      <c r="P381" s="64" t="s">
        <v>237</v>
      </c>
      <c r="Q381" s="64"/>
      <c r="R381" s="64"/>
      <c r="S381" s="64"/>
      <c r="T381" s="64"/>
      <c r="U381" s="64"/>
      <c r="V381" s="64"/>
      <c r="W381" s="68">
        <f>W383</f>
        <v>34874.25</v>
      </c>
      <c r="X381" s="272"/>
      <c r="Y381" s="272"/>
      <c r="Z381" s="272"/>
      <c r="AA381" s="272"/>
      <c r="AB381" s="272"/>
    </row>
    <row r="382" spans="1:28" s="6" customFormat="1" ht="18">
      <c r="A382" s="193" t="s">
        <v>335</v>
      </c>
      <c r="B382" s="266"/>
      <c r="C382" s="495"/>
      <c r="D382" s="495"/>
      <c r="E382" s="285"/>
      <c r="F382" s="491"/>
      <c r="G382" s="491"/>
      <c r="H382" s="491"/>
      <c r="I382" s="491"/>
      <c r="J382" s="491"/>
      <c r="K382" s="65"/>
      <c r="L382" s="65"/>
      <c r="M382" s="65"/>
      <c r="N382" s="65"/>
      <c r="O382" s="65"/>
      <c r="P382" s="65"/>
      <c r="Q382" s="310"/>
      <c r="R382" s="310"/>
      <c r="S382" s="310"/>
      <c r="T382" s="65"/>
      <c r="U382" s="65"/>
      <c r="V382" s="65"/>
      <c r="W382" s="65"/>
      <c r="X382" s="491"/>
      <c r="Y382" s="491"/>
      <c r="Z382" s="491"/>
      <c r="AA382" s="491"/>
      <c r="AB382" s="491"/>
    </row>
    <row r="383" spans="1:28" s="6" customFormat="1" ht="36">
      <c r="A383" s="193" t="s">
        <v>336</v>
      </c>
      <c r="B383" s="197" t="s">
        <v>197</v>
      </c>
      <c r="C383" s="496" t="s">
        <v>1025</v>
      </c>
      <c r="D383" s="496" t="s">
        <v>1026</v>
      </c>
      <c r="E383" s="286" t="s">
        <v>237</v>
      </c>
      <c r="F383" s="492" t="s">
        <v>237</v>
      </c>
      <c r="G383" s="492" t="s">
        <v>237</v>
      </c>
      <c r="H383" s="492" t="s">
        <v>237</v>
      </c>
      <c r="I383" s="492" t="s">
        <v>237</v>
      </c>
      <c r="J383" s="492" t="s">
        <v>237</v>
      </c>
      <c r="K383" s="63" t="s">
        <v>237</v>
      </c>
      <c r="L383" s="63" t="s">
        <v>237</v>
      </c>
      <c r="M383" s="63" t="s">
        <v>237</v>
      </c>
      <c r="N383" s="63" t="s">
        <v>237</v>
      </c>
      <c r="O383" s="63" t="s">
        <v>237</v>
      </c>
      <c r="P383" s="63" t="s">
        <v>237</v>
      </c>
      <c r="Q383" s="312"/>
      <c r="R383" s="312"/>
      <c r="S383" s="312"/>
      <c r="T383" s="63"/>
      <c r="U383" s="63"/>
      <c r="V383" s="63"/>
      <c r="W383" s="63">
        <v>34874.25</v>
      </c>
      <c r="X383" s="492"/>
      <c r="Y383" s="492"/>
      <c r="Z383" s="492"/>
      <c r="AA383" s="492"/>
      <c r="AB383" s="492"/>
    </row>
    <row r="384" spans="1:28" s="6" customFormat="1" ht="135" hidden="1">
      <c r="A384" s="193" t="s">
        <v>337</v>
      </c>
      <c r="B384" s="190" t="s">
        <v>198</v>
      </c>
      <c r="C384" s="192" t="s">
        <v>1025</v>
      </c>
      <c r="D384" s="192" t="s">
        <v>1026</v>
      </c>
      <c r="E384" s="282" t="s">
        <v>237</v>
      </c>
      <c r="F384" s="272" t="s">
        <v>237</v>
      </c>
      <c r="G384" s="272" t="s">
        <v>237</v>
      </c>
      <c r="H384" s="272" t="s">
        <v>237</v>
      </c>
      <c r="I384" s="272" t="s">
        <v>237</v>
      </c>
      <c r="J384" s="272" t="s">
        <v>237</v>
      </c>
      <c r="K384" s="64" t="s">
        <v>237</v>
      </c>
      <c r="L384" s="64" t="s">
        <v>237</v>
      </c>
      <c r="M384" s="64" t="s">
        <v>237</v>
      </c>
      <c r="N384" s="64" t="s">
        <v>237</v>
      </c>
      <c r="O384" s="64" t="s">
        <v>237</v>
      </c>
      <c r="P384" s="64" t="s">
        <v>237</v>
      </c>
      <c r="Q384" s="64"/>
      <c r="R384" s="64"/>
      <c r="S384" s="64"/>
      <c r="T384" s="64"/>
      <c r="U384" s="64"/>
      <c r="V384" s="64"/>
      <c r="W384" s="64"/>
      <c r="X384" s="272"/>
      <c r="Y384" s="272"/>
      <c r="Z384" s="272"/>
      <c r="AA384" s="272"/>
      <c r="AB384" s="272"/>
    </row>
    <row r="385" spans="1:28" s="6" customFormat="1" ht="24">
      <c r="A385" s="78" t="s">
        <v>338</v>
      </c>
      <c r="B385" s="74" t="s">
        <v>199</v>
      </c>
      <c r="C385" s="199" t="s">
        <v>1025</v>
      </c>
      <c r="D385" s="199" t="s">
        <v>1070</v>
      </c>
      <c r="E385" s="280" t="s">
        <v>237</v>
      </c>
      <c r="F385" s="64" t="s">
        <v>237</v>
      </c>
      <c r="G385" s="64" t="s">
        <v>237</v>
      </c>
      <c r="H385" s="64" t="s">
        <v>237</v>
      </c>
      <c r="I385" s="64" t="s">
        <v>237</v>
      </c>
      <c r="J385" s="64" t="s">
        <v>237</v>
      </c>
      <c r="K385" s="64" t="s">
        <v>237</v>
      </c>
      <c r="L385" s="64" t="s">
        <v>237</v>
      </c>
      <c r="M385" s="64" t="s">
        <v>237</v>
      </c>
      <c r="N385" s="64" t="s">
        <v>237</v>
      </c>
      <c r="O385" s="64" t="s">
        <v>237</v>
      </c>
      <c r="P385" s="64" t="s">
        <v>237</v>
      </c>
      <c r="Q385" s="274"/>
      <c r="R385" s="64"/>
      <c r="S385" s="64"/>
      <c r="T385" s="64"/>
      <c r="U385" s="64"/>
      <c r="V385" s="64"/>
      <c r="W385" s="68">
        <v>387788.49</v>
      </c>
      <c r="X385" s="64"/>
      <c r="Y385" s="64"/>
      <c r="Z385" s="64"/>
      <c r="AA385" s="64"/>
      <c r="AB385" s="64"/>
    </row>
    <row r="386" spans="1:28" s="6" customFormat="1" ht="18">
      <c r="A386" s="92" t="s">
        <v>335</v>
      </c>
      <c r="B386" s="114"/>
      <c r="C386" s="495"/>
      <c r="D386" s="495"/>
      <c r="E386" s="281"/>
      <c r="F386" s="65"/>
      <c r="G386" s="65"/>
      <c r="H386" s="65"/>
      <c r="I386" s="65"/>
      <c r="J386" s="65"/>
      <c r="K386" s="65"/>
      <c r="L386" s="65"/>
      <c r="M386" s="65"/>
      <c r="N386" s="65"/>
      <c r="O386" s="65"/>
      <c r="P386" s="65"/>
      <c r="Q386" s="310"/>
      <c r="R386" s="65"/>
      <c r="S386" s="65"/>
      <c r="T386" s="65"/>
      <c r="U386" s="65"/>
      <c r="V386" s="65"/>
      <c r="W386" s="65"/>
      <c r="X386" s="65"/>
      <c r="Y386" s="65"/>
      <c r="Z386" s="65"/>
      <c r="AA386" s="65"/>
      <c r="AB386" s="65"/>
    </row>
    <row r="387" spans="1:28" s="6" customFormat="1" ht="90" hidden="1">
      <c r="A387" s="92" t="s">
        <v>339</v>
      </c>
      <c r="B387" s="115" t="s">
        <v>69</v>
      </c>
      <c r="C387" s="496" t="s">
        <v>1025</v>
      </c>
      <c r="D387" s="496" t="s">
        <v>1070</v>
      </c>
      <c r="E387" s="271" t="s">
        <v>237</v>
      </c>
      <c r="F387" s="63" t="s">
        <v>237</v>
      </c>
      <c r="G387" s="63" t="s">
        <v>237</v>
      </c>
      <c r="H387" s="63" t="s">
        <v>237</v>
      </c>
      <c r="I387" s="63" t="s">
        <v>237</v>
      </c>
      <c r="J387" s="63" t="s">
        <v>237</v>
      </c>
      <c r="K387" s="63" t="s">
        <v>237</v>
      </c>
      <c r="L387" s="63" t="s">
        <v>237</v>
      </c>
      <c r="M387" s="63" t="s">
        <v>237</v>
      </c>
      <c r="N387" s="63" t="s">
        <v>237</v>
      </c>
      <c r="O387" s="63" t="s">
        <v>237</v>
      </c>
      <c r="P387" s="63" t="s">
        <v>237</v>
      </c>
      <c r="Q387" s="312"/>
      <c r="R387" s="63"/>
      <c r="S387" s="63"/>
      <c r="T387" s="63"/>
      <c r="U387" s="63"/>
      <c r="V387" s="63"/>
      <c r="W387" s="63"/>
      <c r="X387" s="63"/>
      <c r="Y387" s="63"/>
      <c r="Z387" s="63"/>
      <c r="AA387" s="63"/>
      <c r="AB387" s="63"/>
    </row>
    <row r="388" spans="1:28" s="6" customFormat="1" ht="90" hidden="1">
      <c r="A388" s="92" t="s">
        <v>340</v>
      </c>
      <c r="B388" s="52" t="s">
        <v>70</v>
      </c>
      <c r="C388" s="192" t="s">
        <v>1025</v>
      </c>
      <c r="D388" s="192" t="s">
        <v>1070</v>
      </c>
      <c r="E388" s="280" t="s">
        <v>237</v>
      </c>
      <c r="F388" s="64" t="s">
        <v>237</v>
      </c>
      <c r="G388" s="64" t="s">
        <v>237</v>
      </c>
      <c r="H388" s="64" t="s">
        <v>237</v>
      </c>
      <c r="I388" s="64" t="s">
        <v>237</v>
      </c>
      <c r="J388" s="64" t="s">
        <v>237</v>
      </c>
      <c r="K388" s="64" t="s">
        <v>237</v>
      </c>
      <c r="L388" s="64" t="s">
        <v>237</v>
      </c>
      <c r="M388" s="64" t="s">
        <v>237</v>
      </c>
      <c r="N388" s="64" t="s">
        <v>237</v>
      </c>
      <c r="O388" s="64" t="s">
        <v>237</v>
      </c>
      <c r="P388" s="64" t="s">
        <v>237</v>
      </c>
      <c r="Q388" s="274"/>
      <c r="R388" s="64"/>
      <c r="S388" s="64"/>
      <c r="T388" s="64"/>
      <c r="U388" s="64"/>
      <c r="V388" s="64"/>
      <c r="W388" s="64"/>
      <c r="X388" s="64"/>
      <c r="Y388" s="64"/>
      <c r="Z388" s="64"/>
      <c r="AA388" s="64"/>
      <c r="AB388" s="64"/>
    </row>
    <row r="389" spans="1:28" s="6" customFormat="1" ht="96">
      <c r="A389" s="92" t="s">
        <v>341</v>
      </c>
      <c r="B389" s="52" t="s">
        <v>71</v>
      </c>
      <c r="C389" s="192" t="s">
        <v>1025</v>
      </c>
      <c r="D389" s="192" t="s">
        <v>1070</v>
      </c>
      <c r="E389" s="280" t="s">
        <v>237</v>
      </c>
      <c r="F389" s="64" t="s">
        <v>237</v>
      </c>
      <c r="G389" s="64" t="s">
        <v>237</v>
      </c>
      <c r="H389" s="64" t="s">
        <v>237</v>
      </c>
      <c r="I389" s="64" t="s">
        <v>237</v>
      </c>
      <c r="J389" s="64" t="s">
        <v>237</v>
      </c>
      <c r="K389" s="64" t="s">
        <v>237</v>
      </c>
      <c r="L389" s="64" t="s">
        <v>237</v>
      </c>
      <c r="M389" s="64" t="s">
        <v>237</v>
      </c>
      <c r="N389" s="64" t="s">
        <v>237</v>
      </c>
      <c r="O389" s="64" t="s">
        <v>237</v>
      </c>
      <c r="P389" s="64" t="s">
        <v>237</v>
      </c>
      <c r="Q389" s="274"/>
      <c r="R389" s="64"/>
      <c r="S389" s="64"/>
      <c r="T389" s="64"/>
      <c r="U389" s="64"/>
      <c r="V389" s="64"/>
      <c r="W389" s="64"/>
      <c r="X389" s="64"/>
      <c r="Y389" s="64"/>
      <c r="Z389" s="64"/>
      <c r="AA389" s="64"/>
      <c r="AB389" s="64"/>
    </row>
    <row r="390" spans="1:28" s="6" customFormat="1" ht="60">
      <c r="A390" s="92" t="s">
        <v>342</v>
      </c>
      <c r="B390" s="52" t="s">
        <v>72</v>
      </c>
      <c r="C390" s="192" t="s">
        <v>1025</v>
      </c>
      <c r="D390" s="192" t="s">
        <v>1070</v>
      </c>
      <c r="E390" s="280" t="s">
        <v>237</v>
      </c>
      <c r="F390" s="64" t="s">
        <v>237</v>
      </c>
      <c r="G390" s="64" t="s">
        <v>237</v>
      </c>
      <c r="H390" s="64" t="s">
        <v>237</v>
      </c>
      <c r="I390" s="64" t="s">
        <v>237</v>
      </c>
      <c r="J390" s="64" t="s">
        <v>237</v>
      </c>
      <c r="K390" s="64" t="s">
        <v>237</v>
      </c>
      <c r="L390" s="64" t="s">
        <v>237</v>
      </c>
      <c r="M390" s="64" t="s">
        <v>237</v>
      </c>
      <c r="N390" s="64" t="s">
        <v>237</v>
      </c>
      <c r="O390" s="64" t="s">
        <v>237</v>
      </c>
      <c r="P390" s="64" t="s">
        <v>237</v>
      </c>
      <c r="Q390" s="274"/>
      <c r="R390" s="64"/>
      <c r="S390" s="64"/>
      <c r="T390" s="64"/>
      <c r="U390" s="64"/>
      <c r="V390" s="64"/>
      <c r="W390" s="64"/>
      <c r="X390" s="64"/>
      <c r="Y390" s="64"/>
      <c r="Z390" s="64"/>
      <c r="AA390" s="64"/>
      <c r="AB390" s="64"/>
    </row>
    <row r="391" spans="1:28" s="6" customFormat="1" ht="24.75" customHeight="1">
      <c r="A391" s="92" t="s">
        <v>343</v>
      </c>
      <c r="B391" s="52" t="s">
        <v>73</v>
      </c>
      <c r="C391" s="192" t="s">
        <v>1025</v>
      </c>
      <c r="D391" s="192" t="s">
        <v>1070</v>
      </c>
      <c r="E391" s="280" t="s">
        <v>237</v>
      </c>
      <c r="F391" s="64" t="s">
        <v>237</v>
      </c>
      <c r="G391" s="64" t="s">
        <v>237</v>
      </c>
      <c r="H391" s="64" t="s">
        <v>237</v>
      </c>
      <c r="I391" s="64" t="s">
        <v>237</v>
      </c>
      <c r="J391" s="64" t="s">
        <v>237</v>
      </c>
      <c r="K391" s="64" t="s">
        <v>237</v>
      </c>
      <c r="L391" s="64" t="s">
        <v>237</v>
      </c>
      <c r="M391" s="64" t="s">
        <v>237</v>
      </c>
      <c r="N391" s="64" t="s">
        <v>237</v>
      </c>
      <c r="O391" s="64" t="s">
        <v>237</v>
      </c>
      <c r="P391" s="64" t="s">
        <v>237</v>
      </c>
      <c r="Q391" s="274"/>
      <c r="R391" s="64"/>
      <c r="S391" s="64"/>
      <c r="T391" s="64"/>
      <c r="U391" s="64"/>
      <c r="V391" s="64"/>
      <c r="W391" s="64">
        <v>19200</v>
      </c>
      <c r="X391" s="64"/>
      <c r="Y391" s="64"/>
      <c r="Z391" s="64"/>
      <c r="AA391" s="64"/>
      <c r="AB391" s="64"/>
    </row>
    <row r="392" spans="1:28" s="6" customFormat="1" ht="18">
      <c r="A392" s="92" t="s">
        <v>344</v>
      </c>
      <c r="B392" s="52" t="s">
        <v>74</v>
      </c>
      <c r="C392" s="192" t="s">
        <v>1025</v>
      </c>
      <c r="D392" s="192" t="s">
        <v>1070</v>
      </c>
      <c r="E392" s="280" t="s">
        <v>237</v>
      </c>
      <c r="F392" s="64" t="s">
        <v>237</v>
      </c>
      <c r="G392" s="64" t="s">
        <v>237</v>
      </c>
      <c r="H392" s="64" t="s">
        <v>237</v>
      </c>
      <c r="I392" s="64" t="s">
        <v>237</v>
      </c>
      <c r="J392" s="64" t="s">
        <v>237</v>
      </c>
      <c r="K392" s="64" t="s">
        <v>237</v>
      </c>
      <c r="L392" s="64" t="s">
        <v>237</v>
      </c>
      <c r="M392" s="64" t="s">
        <v>237</v>
      </c>
      <c r="N392" s="64" t="s">
        <v>237</v>
      </c>
      <c r="O392" s="64" t="s">
        <v>237</v>
      </c>
      <c r="P392" s="64" t="s">
        <v>237</v>
      </c>
      <c r="Q392" s="274"/>
      <c r="R392" s="64"/>
      <c r="S392" s="64"/>
      <c r="T392" s="64"/>
      <c r="U392" s="64"/>
      <c r="V392" s="64"/>
      <c r="W392" s="64"/>
      <c r="X392" s="64"/>
      <c r="Y392" s="64"/>
      <c r="Z392" s="64"/>
      <c r="AA392" s="64"/>
      <c r="AB392" s="64"/>
    </row>
    <row r="393" spans="1:28" s="6" customFormat="1" ht="56.25" hidden="1">
      <c r="A393" s="92" t="s">
        <v>345</v>
      </c>
      <c r="B393" s="52" t="s">
        <v>75</v>
      </c>
      <c r="C393" s="192" t="s">
        <v>1025</v>
      </c>
      <c r="D393" s="192" t="s">
        <v>1070</v>
      </c>
      <c r="E393" s="280" t="s">
        <v>237</v>
      </c>
      <c r="F393" s="64" t="s">
        <v>237</v>
      </c>
      <c r="G393" s="64" t="s">
        <v>237</v>
      </c>
      <c r="H393" s="64" t="s">
        <v>237</v>
      </c>
      <c r="I393" s="64" t="s">
        <v>237</v>
      </c>
      <c r="J393" s="64" t="s">
        <v>237</v>
      </c>
      <c r="K393" s="64" t="s">
        <v>237</v>
      </c>
      <c r="L393" s="64" t="s">
        <v>237</v>
      </c>
      <c r="M393" s="64" t="s">
        <v>237</v>
      </c>
      <c r="N393" s="64" t="s">
        <v>237</v>
      </c>
      <c r="O393" s="64" t="s">
        <v>237</v>
      </c>
      <c r="P393" s="64" t="s">
        <v>237</v>
      </c>
      <c r="Q393" s="274"/>
      <c r="R393" s="64"/>
      <c r="S393" s="64"/>
      <c r="T393" s="64"/>
      <c r="U393" s="64"/>
      <c r="V393" s="64"/>
      <c r="W393" s="64"/>
      <c r="X393" s="64"/>
      <c r="Y393" s="64"/>
      <c r="Z393" s="64"/>
      <c r="AA393" s="64"/>
      <c r="AB393" s="64"/>
    </row>
    <row r="394" spans="1:28" s="6" customFormat="1" ht="24">
      <c r="A394" s="92" t="s">
        <v>346</v>
      </c>
      <c r="B394" s="52" t="s">
        <v>76</v>
      </c>
      <c r="C394" s="192" t="s">
        <v>1025</v>
      </c>
      <c r="D394" s="192" t="s">
        <v>1070</v>
      </c>
      <c r="E394" s="280" t="s">
        <v>237</v>
      </c>
      <c r="F394" s="64" t="s">
        <v>237</v>
      </c>
      <c r="G394" s="64" t="s">
        <v>237</v>
      </c>
      <c r="H394" s="64" t="s">
        <v>237</v>
      </c>
      <c r="I394" s="64" t="s">
        <v>237</v>
      </c>
      <c r="J394" s="64" t="s">
        <v>237</v>
      </c>
      <c r="K394" s="64" t="s">
        <v>237</v>
      </c>
      <c r="L394" s="64" t="s">
        <v>237</v>
      </c>
      <c r="M394" s="64" t="s">
        <v>237</v>
      </c>
      <c r="N394" s="64" t="s">
        <v>237</v>
      </c>
      <c r="O394" s="64" t="s">
        <v>237</v>
      </c>
      <c r="P394" s="64" t="s">
        <v>237</v>
      </c>
      <c r="Q394" s="274"/>
      <c r="R394" s="64"/>
      <c r="S394" s="64"/>
      <c r="T394" s="64"/>
      <c r="U394" s="64"/>
      <c r="V394" s="64"/>
      <c r="W394" s="64">
        <v>198837.99</v>
      </c>
      <c r="X394" s="64"/>
      <c r="Y394" s="64"/>
      <c r="Z394" s="64"/>
      <c r="AA394" s="64"/>
      <c r="AB394" s="64"/>
    </row>
    <row r="395" spans="1:28" s="69" customFormat="1" ht="15.75" customHeight="1">
      <c r="A395" s="106" t="s">
        <v>347</v>
      </c>
      <c r="B395" s="53" t="s">
        <v>77</v>
      </c>
      <c r="C395" s="199" t="s">
        <v>1025</v>
      </c>
      <c r="D395" s="199" t="s">
        <v>1049</v>
      </c>
      <c r="E395" s="362" t="s">
        <v>237</v>
      </c>
      <c r="F395" s="329" t="s">
        <v>237</v>
      </c>
      <c r="G395" s="329" t="s">
        <v>237</v>
      </c>
      <c r="H395" s="329" t="s">
        <v>237</v>
      </c>
      <c r="I395" s="329" t="s">
        <v>237</v>
      </c>
      <c r="J395" s="329" t="s">
        <v>237</v>
      </c>
      <c r="K395" s="68" t="s">
        <v>237</v>
      </c>
      <c r="L395" s="68" t="s">
        <v>237</v>
      </c>
      <c r="M395" s="68" t="s">
        <v>237</v>
      </c>
      <c r="N395" s="68" t="s">
        <v>237</v>
      </c>
      <c r="O395" s="68" t="s">
        <v>237</v>
      </c>
      <c r="P395" s="68" t="s">
        <v>237</v>
      </c>
      <c r="Q395" s="337"/>
      <c r="R395" s="68"/>
      <c r="S395" s="68"/>
      <c r="T395" s="68"/>
      <c r="U395" s="68"/>
      <c r="V395" s="68"/>
      <c r="W395" s="68">
        <v>560</v>
      </c>
      <c r="X395" s="68"/>
      <c r="Y395" s="68"/>
      <c r="Z395" s="68"/>
      <c r="AA395" s="68"/>
      <c r="AB395" s="68"/>
    </row>
    <row r="396" spans="1:28" s="6" customFormat="1" ht="18">
      <c r="A396" s="92" t="s">
        <v>335</v>
      </c>
      <c r="B396" s="116"/>
      <c r="C396" s="195"/>
      <c r="D396" s="195"/>
      <c r="E396" s="284"/>
      <c r="F396" s="491"/>
      <c r="G396" s="275"/>
      <c r="H396" s="491"/>
      <c r="I396" s="275"/>
      <c r="J396" s="491"/>
      <c r="K396" s="126"/>
      <c r="L396" s="65"/>
      <c r="M396" s="126"/>
      <c r="N396" s="65"/>
      <c r="O396" s="126"/>
      <c r="P396" s="65"/>
      <c r="Q396" s="310"/>
      <c r="R396" s="66"/>
      <c r="S396" s="65"/>
      <c r="T396" s="65"/>
      <c r="U396" s="65"/>
      <c r="V396" s="65"/>
      <c r="W396" s="65"/>
      <c r="X396" s="65"/>
      <c r="Y396" s="65"/>
      <c r="Z396" s="65"/>
      <c r="AA396" s="65"/>
      <c r="AB396" s="65"/>
    </row>
    <row r="397" spans="1:44" s="6" customFormat="1" ht="60">
      <c r="A397" s="92" t="s">
        <v>348</v>
      </c>
      <c r="B397" s="115" t="s">
        <v>579</v>
      </c>
      <c r="C397" s="496" t="s">
        <v>1025</v>
      </c>
      <c r="D397" s="496" t="s">
        <v>1049</v>
      </c>
      <c r="E397" s="286" t="s">
        <v>237</v>
      </c>
      <c r="F397" s="492" t="s">
        <v>237</v>
      </c>
      <c r="G397" s="492" t="s">
        <v>237</v>
      </c>
      <c r="H397" s="492" t="s">
        <v>237</v>
      </c>
      <c r="I397" s="492" t="s">
        <v>237</v>
      </c>
      <c r="J397" s="492" t="s">
        <v>237</v>
      </c>
      <c r="K397" s="63" t="s">
        <v>237</v>
      </c>
      <c r="L397" s="63" t="s">
        <v>237</v>
      </c>
      <c r="M397" s="63" t="s">
        <v>237</v>
      </c>
      <c r="N397" s="63" t="s">
        <v>237</v>
      </c>
      <c r="O397" s="63" t="s">
        <v>237</v>
      </c>
      <c r="P397" s="63" t="s">
        <v>237</v>
      </c>
      <c r="Q397" s="312"/>
      <c r="R397" s="63"/>
      <c r="S397" s="63"/>
      <c r="T397" s="63"/>
      <c r="U397" s="63"/>
      <c r="V397" s="63"/>
      <c r="W397" s="63">
        <f>W395</f>
        <v>560</v>
      </c>
      <c r="X397" s="63"/>
      <c r="Y397" s="63"/>
      <c r="Z397" s="63"/>
      <c r="AA397" s="63"/>
      <c r="AB397" s="63"/>
      <c r="AC397" s="663" t="s">
        <v>623</v>
      </c>
      <c r="AD397" s="664"/>
      <c r="AE397" s="663" t="s">
        <v>457</v>
      </c>
      <c r="AF397" s="664"/>
      <c r="AG397" s="665" t="s">
        <v>458</v>
      </c>
      <c r="AH397" s="664"/>
      <c r="AI397" s="665" t="s">
        <v>459</v>
      </c>
      <c r="AJ397" s="664"/>
      <c r="AK397" s="665" t="s">
        <v>460</v>
      </c>
      <c r="AL397" s="664"/>
      <c r="AM397" s="665" t="s">
        <v>729</v>
      </c>
      <c r="AN397" s="664"/>
      <c r="AO397" s="665" t="s">
        <v>730</v>
      </c>
      <c r="AP397" s="664"/>
      <c r="AQ397" s="665" t="s">
        <v>731</v>
      </c>
      <c r="AR397" s="664"/>
    </row>
    <row r="398" spans="1:28" s="6" customFormat="1" ht="45" hidden="1">
      <c r="A398" s="92" t="s">
        <v>349</v>
      </c>
      <c r="B398" s="52" t="s">
        <v>580</v>
      </c>
      <c r="C398" s="192" t="s">
        <v>1025</v>
      </c>
      <c r="D398" s="192" t="s">
        <v>1049</v>
      </c>
      <c r="E398" s="282" t="s">
        <v>237</v>
      </c>
      <c r="F398" s="272" t="s">
        <v>237</v>
      </c>
      <c r="G398" s="272" t="s">
        <v>237</v>
      </c>
      <c r="H398" s="272" t="s">
        <v>237</v>
      </c>
      <c r="I398" s="272" t="s">
        <v>237</v>
      </c>
      <c r="J398" s="272" t="s">
        <v>237</v>
      </c>
      <c r="K398" s="64" t="s">
        <v>237</v>
      </c>
      <c r="L398" s="64" t="s">
        <v>237</v>
      </c>
      <c r="M398" s="64" t="s">
        <v>237</v>
      </c>
      <c r="N398" s="64" t="s">
        <v>237</v>
      </c>
      <c r="O398" s="64" t="s">
        <v>237</v>
      </c>
      <c r="P398" s="64" t="s">
        <v>237</v>
      </c>
      <c r="Q398" s="274"/>
      <c r="R398" s="64"/>
      <c r="S398" s="64"/>
      <c r="T398" s="64"/>
      <c r="U398" s="64"/>
      <c r="V398" s="64"/>
      <c r="W398" s="64"/>
      <c r="X398" s="64"/>
      <c r="Y398" s="64"/>
      <c r="Z398" s="64"/>
      <c r="AA398" s="64"/>
      <c r="AB398" s="64"/>
    </row>
    <row r="399" spans="1:28" s="6" customFormat="1" ht="45" hidden="1">
      <c r="A399" s="92" t="s">
        <v>350</v>
      </c>
      <c r="B399" s="52" t="s">
        <v>581</v>
      </c>
      <c r="C399" s="192" t="s">
        <v>1025</v>
      </c>
      <c r="D399" s="192" t="s">
        <v>1049</v>
      </c>
      <c r="E399" s="282" t="s">
        <v>237</v>
      </c>
      <c r="F399" s="272" t="s">
        <v>237</v>
      </c>
      <c r="G399" s="272" t="s">
        <v>237</v>
      </c>
      <c r="H399" s="272" t="s">
        <v>237</v>
      </c>
      <c r="I399" s="272" t="s">
        <v>237</v>
      </c>
      <c r="J399" s="272" t="s">
        <v>237</v>
      </c>
      <c r="K399" s="64" t="s">
        <v>237</v>
      </c>
      <c r="L399" s="64" t="s">
        <v>237</v>
      </c>
      <c r="M399" s="64" t="s">
        <v>237</v>
      </c>
      <c r="N399" s="64" t="s">
        <v>237</v>
      </c>
      <c r="O399" s="64" t="s">
        <v>237</v>
      </c>
      <c r="P399" s="64" t="s">
        <v>237</v>
      </c>
      <c r="Q399" s="274"/>
      <c r="R399" s="64"/>
      <c r="S399" s="64"/>
      <c r="T399" s="64"/>
      <c r="U399" s="64"/>
      <c r="V399" s="64"/>
      <c r="W399" s="64"/>
      <c r="X399" s="64"/>
      <c r="Y399" s="64"/>
      <c r="Z399" s="64"/>
      <c r="AA399" s="64"/>
      <c r="AB399" s="64"/>
    </row>
    <row r="400" spans="1:28" s="6" customFormat="1" ht="18" hidden="1">
      <c r="A400" s="92" t="s">
        <v>351</v>
      </c>
      <c r="B400" s="52" t="s">
        <v>582</v>
      </c>
      <c r="C400" s="192" t="s">
        <v>1025</v>
      </c>
      <c r="D400" s="192" t="s">
        <v>1049</v>
      </c>
      <c r="E400" s="282" t="s">
        <v>237</v>
      </c>
      <c r="F400" s="272" t="s">
        <v>237</v>
      </c>
      <c r="G400" s="272" t="s">
        <v>237</v>
      </c>
      <c r="H400" s="272" t="s">
        <v>237</v>
      </c>
      <c r="I400" s="272" t="s">
        <v>237</v>
      </c>
      <c r="J400" s="272" t="s">
        <v>237</v>
      </c>
      <c r="K400" s="64" t="s">
        <v>237</v>
      </c>
      <c r="L400" s="64" t="s">
        <v>237</v>
      </c>
      <c r="M400" s="64" t="s">
        <v>237</v>
      </c>
      <c r="N400" s="64" t="s">
        <v>237</v>
      </c>
      <c r="O400" s="64" t="s">
        <v>237</v>
      </c>
      <c r="P400" s="64" t="s">
        <v>237</v>
      </c>
      <c r="Q400" s="274"/>
      <c r="R400" s="64"/>
      <c r="S400" s="64"/>
      <c r="T400" s="64"/>
      <c r="U400" s="64"/>
      <c r="V400" s="64"/>
      <c r="W400" s="64"/>
      <c r="X400" s="64"/>
      <c r="Y400" s="64"/>
      <c r="Z400" s="64"/>
      <c r="AA400" s="64"/>
      <c r="AB400" s="64"/>
    </row>
    <row r="401" spans="1:28" s="6" customFormat="1" ht="45" hidden="1">
      <c r="A401" s="92" t="s">
        <v>352</v>
      </c>
      <c r="B401" s="52" t="s">
        <v>587</v>
      </c>
      <c r="C401" s="192" t="s">
        <v>1025</v>
      </c>
      <c r="D401" s="192" t="s">
        <v>1049</v>
      </c>
      <c r="E401" s="282" t="s">
        <v>237</v>
      </c>
      <c r="F401" s="272" t="s">
        <v>237</v>
      </c>
      <c r="G401" s="272" t="s">
        <v>237</v>
      </c>
      <c r="H401" s="272" t="s">
        <v>237</v>
      </c>
      <c r="I401" s="272" t="s">
        <v>237</v>
      </c>
      <c r="J401" s="272" t="s">
        <v>237</v>
      </c>
      <c r="K401" s="64" t="s">
        <v>237</v>
      </c>
      <c r="L401" s="64" t="s">
        <v>237</v>
      </c>
      <c r="M401" s="64" t="s">
        <v>237</v>
      </c>
      <c r="N401" s="64" t="s">
        <v>237</v>
      </c>
      <c r="O401" s="64" t="s">
        <v>237</v>
      </c>
      <c r="P401" s="64" t="s">
        <v>237</v>
      </c>
      <c r="Q401" s="274"/>
      <c r="R401" s="64"/>
      <c r="S401" s="64"/>
      <c r="T401" s="64"/>
      <c r="U401" s="64"/>
      <c r="V401" s="64"/>
      <c r="W401" s="64"/>
      <c r="X401" s="64"/>
      <c r="Y401" s="64"/>
      <c r="Z401" s="64"/>
      <c r="AA401" s="64"/>
      <c r="AB401" s="64"/>
    </row>
    <row r="402" spans="1:28" s="6" customFormat="1" ht="33.75" hidden="1">
      <c r="A402" s="29" t="s">
        <v>353</v>
      </c>
      <c r="B402" s="52" t="s">
        <v>588</v>
      </c>
      <c r="C402" s="192" t="s">
        <v>1025</v>
      </c>
      <c r="D402" s="192" t="s">
        <v>1049</v>
      </c>
      <c r="E402" s="282" t="s">
        <v>237</v>
      </c>
      <c r="F402" s="272" t="s">
        <v>237</v>
      </c>
      <c r="G402" s="272" t="s">
        <v>237</v>
      </c>
      <c r="H402" s="272" t="s">
        <v>237</v>
      </c>
      <c r="I402" s="272" t="s">
        <v>237</v>
      </c>
      <c r="J402" s="272" t="s">
        <v>237</v>
      </c>
      <c r="K402" s="64" t="s">
        <v>237</v>
      </c>
      <c r="L402" s="64" t="s">
        <v>237</v>
      </c>
      <c r="M402" s="64" t="s">
        <v>237</v>
      </c>
      <c r="N402" s="64" t="s">
        <v>237</v>
      </c>
      <c r="O402" s="64" t="s">
        <v>237</v>
      </c>
      <c r="P402" s="64" t="s">
        <v>237</v>
      </c>
      <c r="Q402" s="274"/>
      <c r="R402" s="64"/>
      <c r="S402" s="64"/>
      <c r="T402" s="64"/>
      <c r="U402" s="64"/>
      <c r="V402" s="64"/>
      <c r="W402" s="64"/>
      <c r="X402" s="64"/>
      <c r="Y402" s="64"/>
      <c r="Z402" s="64"/>
      <c r="AA402" s="64"/>
      <c r="AB402" s="64"/>
    </row>
    <row r="403" spans="1:28" s="6" customFormat="1" ht="45" hidden="1">
      <c r="A403" s="183" t="s">
        <v>632</v>
      </c>
      <c r="B403" s="185" t="s">
        <v>78</v>
      </c>
      <c r="C403" s="179" t="s">
        <v>1025</v>
      </c>
      <c r="D403" s="240" t="s">
        <v>1026</v>
      </c>
      <c r="E403" s="286" t="s">
        <v>237</v>
      </c>
      <c r="F403" s="492" t="s">
        <v>237</v>
      </c>
      <c r="G403" s="492" t="s">
        <v>237</v>
      </c>
      <c r="H403" s="492" t="s">
        <v>237</v>
      </c>
      <c r="I403" s="492" t="s">
        <v>237</v>
      </c>
      <c r="J403" s="492" t="s">
        <v>237</v>
      </c>
      <c r="K403" s="63" t="s">
        <v>237</v>
      </c>
      <c r="L403" s="63" t="s">
        <v>237</v>
      </c>
      <c r="M403" s="63" t="s">
        <v>237</v>
      </c>
      <c r="N403" s="63" t="s">
        <v>237</v>
      </c>
      <c r="O403" s="63" t="s">
        <v>237</v>
      </c>
      <c r="P403" s="63" t="s">
        <v>237</v>
      </c>
      <c r="Q403" s="64"/>
      <c r="R403" s="64" t="s">
        <v>237</v>
      </c>
      <c r="S403" s="64"/>
      <c r="T403" s="64" t="s">
        <v>237</v>
      </c>
      <c r="U403" s="64"/>
      <c r="V403" s="64" t="s">
        <v>237</v>
      </c>
      <c r="W403" s="64"/>
      <c r="X403" s="272" t="s">
        <v>237</v>
      </c>
      <c r="Y403" s="272"/>
      <c r="Z403" s="272" t="s">
        <v>237</v>
      </c>
      <c r="AA403" s="272"/>
      <c r="AB403" s="272" t="s">
        <v>237</v>
      </c>
    </row>
    <row r="404" spans="1:44" s="69" customFormat="1" ht="24">
      <c r="A404" s="184" t="s">
        <v>935</v>
      </c>
      <c r="B404" s="185" t="s">
        <v>936</v>
      </c>
      <c r="C404" s="179" t="s">
        <v>1025</v>
      </c>
      <c r="D404" s="240" t="s">
        <v>1026</v>
      </c>
      <c r="E404" s="345"/>
      <c r="F404" s="494"/>
      <c r="G404" s="494"/>
      <c r="H404" s="494"/>
      <c r="I404" s="494"/>
      <c r="J404" s="494"/>
      <c r="K404" s="73">
        <f>AC404+AE404+AG404+AI404+AK404+AM404+AQ404</f>
        <v>6501800</v>
      </c>
      <c r="L404" s="73"/>
      <c r="M404" s="73"/>
      <c r="N404" s="73"/>
      <c r="O404" s="73"/>
      <c r="P404" s="73"/>
      <c r="Q404" s="134"/>
      <c r="R404" s="68"/>
      <c r="S404" s="68"/>
      <c r="T404" s="68"/>
      <c r="U404" s="68"/>
      <c r="V404" s="68"/>
      <c r="W404" s="68">
        <f>AD404+AF404+AH404+AJ404+AL404+AN404+AP404+AR404</f>
        <v>6481096.97</v>
      </c>
      <c r="X404" s="329"/>
      <c r="Y404" s="329"/>
      <c r="Z404" s="329"/>
      <c r="AA404" s="329"/>
      <c r="AB404" s="329"/>
      <c r="AC404" s="120">
        <v>5426900</v>
      </c>
      <c r="AD404" s="120">
        <v>5426820</v>
      </c>
      <c r="AE404" s="120"/>
      <c r="AF404" s="120"/>
      <c r="AG404" s="210">
        <v>887500</v>
      </c>
      <c r="AH404" s="210">
        <v>887421.97</v>
      </c>
      <c r="AI404" s="120"/>
      <c r="AJ404" s="120"/>
      <c r="AK404" s="120">
        <v>183000</v>
      </c>
      <c r="AL404" s="120">
        <v>162455</v>
      </c>
      <c r="AM404" s="120"/>
      <c r="AN404" s="120"/>
      <c r="AO404" s="120"/>
      <c r="AP404" s="120"/>
      <c r="AQ404" s="120">
        <v>4400</v>
      </c>
      <c r="AR404" s="120">
        <v>4400</v>
      </c>
    </row>
    <row r="405" spans="1:44" s="6" customFormat="1" ht="24">
      <c r="A405" s="186" t="s">
        <v>318</v>
      </c>
      <c r="B405" s="185"/>
      <c r="C405" s="179"/>
      <c r="D405" s="240"/>
      <c r="E405" s="286"/>
      <c r="F405" s="492"/>
      <c r="G405" s="492"/>
      <c r="H405" s="492"/>
      <c r="I405" s="492"/>
      <c r="J405" s="492"/>
      <c r="K405" s="63"/>
      <c r="L405" s="63"/>
      <c r="M405" s="63"/>
      <c r="N405" s="63"/>
      <c r="O405" s="63"/>
      <c r="P405" s="63"/>
      <c r="Q405" s="292"/>
      <c r="R405" s="64"/>
      <c r="S405" s="64"/>
      <c r="T405" s="64"/>
      <c r="U405" s="64"/>
      <c r="V405" s="64"/>
      <c r="W405" s="64"/>
      <c r="X405" s="272"/>
      <c r="Y405" s="272"/>
      <c r="Z405" s="272"/>
      <c r="AA405" s="272"/>
      <c r="AB405" s="272"/>
      <c r="AC405" s="119"/>
      <c r="AD405" s="119"/>
      <c r="AE405" s="119"/>
      <c r="AF405" s="119"/>
      <c r="AG405" s="119"/>
      <c r="AH405" s="119"/>
      <c r="AI405" s="119"/>
      <c r="AJ405" s="119"/>
      <c r="AK405" s="119"/>
      <c r="AL405" s="119"/>
      <c r="AM405" s="119"/>
      <c r="AN405" s="119"/>
      <c r="AO405" s="119"/>
      <c r="AP405" s="119"/>
      <c r="AQ405" s="119"/>
      <c r="AR405" s="119"/>
    </row>
    <row r="406" spans="1:44" s="6" customFormat="1" ht="21" customHeight="1">
      <c r="A406" s="186" t="s">
        <v>322</v>
      </c>
      <c r="B406" s="187" t="s">
        <v>937</v>
      </c>
      <c r="C406" s="188" t="s">
        <v>1025</v>
      </c>
      <c r="D406" s="246" t="s">
        <v>1026</v>
      </c>
      <c r="E406" s="286"/>
      <c r="F406" s="492"/>
      <c r="G406" s="492"/>
      <c r="H406" s="492"/>
      <c r="I406" s="492"/>
      <c r="J406" s="492"/>
      <c r="K406" s="63">
        <f aca="true" t="shared" si="0" ref="K406:K421">AC406+AE406+AG406+AI406+AK406+AM406+AQ406</f>
        <v>6497400</v>
      </c>
      <c r="L406" s="63"/>
      <c r="M406" s="63"/>
      <c r="N406" s="63"/>
      <c r="O406" s="63"/>
      <c r="P406" s="63"/>
      <c r="Q406" s="292"/>
      <c r="R406" s="64"/>
      <c r="S406" s="64"/>
      <c r="T406" s="64"/>
      <c r="U406" s="64"/>
      <c r="V406" s="64"/>
      <c r="W406" s="64">
        <f aca="true" t="shared" si="1" ref="W406:W450">AD406+AF406+AH406+AJ406+AL406+AN406+AP406+AR406</f>
        <v>6476696.97</v>
      </c>
      <c r="X406" s="272"/>
      <c r="Y406" s="272"/>
      <c r="Z406" s="272"/>
      <c r="AA406" s="272"/>
      <c r="AB406" s="272"/>
      <c r="AC406" s="119">
        <f>AC404</f>
        <v>5426900</v>
      </c>
      <c r="AD406" s="119">
        <f aca="true" t="shared" si="2" ref="AD406:AP406">AD404</f>
        <v>5426820</v>
      </c>
      <c r="AE406" s="119">
        <f t="shared" si="2"/>
        <v>0</v>
      </c>
      <c r="AF406" s="119">
        <f t="shared" si="2"/>
        <v>0</v>
      </c>
      <c r="AG406" s="119">
        <f t="shared" si="2"/>
        <v>887500</v>
      </c>
      <c r="AH406" s="119">
        <f t="shared" si="2"/>
        <v>887421.97</v>
      </c>
      <c r="AI406" s="119">
        <f t="shared" si="2"/>
        <v>0</v>
      </c>
      <c r="AJ406" s="119">
        <f t="shared" si="2"/>
        <v>0</v>
      </c>
      <c r="AK406" s="119">
        <f t="shared" si="2"/>
        <v>183000</v>
      </c>
      <c r="AL406" s="119">
        <f t="shared" si="2"/>
        <v>162455</v>
      </c>
      <c r="AM406" s="119">
        <f t="shared" si="2"/>
        <v>0</v>
      </c>
      <c r="AN406" s="119">
        <f t="shared" si="2"/>
        <v>0</v>
      </c>
      <c r="AO406" s="119">
        <f t="shared" si="2"/>
        <v>0</v>
      </c>
      <c r="AP406" s="119">
        <f t="shared" si="2"/>
        <v>0</v>
      </c>
      <c r="AQ406" s="119"/>
      <c r="AR406" s="119"/>
    </row>
    <row r="407" spans="1:44" s="6" customFormat="1" ht="18">
      <c r="A407" s="186" t="s">
        <v>259</v>
      </c>
      <c r="B407" s="187" t="s">
        <v>938</v>
      </c>
      <c r="C407" s="188" t="s">
        <v>1025</v>
      </c>
      <c r="D407" s="246" t="s">
        <v>1026</v>
      </c>
      <c r="E407" s="286"/>
      <c r="F407" s="492"/>
      <c r="G407" s="492"/>
      <c r="H407" s="492"/>
      <c r="I407" s="492"/>
      <c r="J407" s="492"/>
      <c r="K407" s="63"/>
      <c r="L407" s="63"/>
      <c r="M407" s="63"/>
      <c r="N407" s="63"/>
      <c r="O407" s="63"/>
      <c r="P407" s="63"/>
      <c r="Q407" s="292"/>
      <c r="R407" s="64"/>
      <c r="S407" s="64"/>
      <c r="T407" s="64"/>
      <c r="U407" s="64"/>
      <c r="V407" s="64"/>
      <c r="W407" s="64"/>
      <c r="X407" s="272"/>
      <c r="Y407" s="272"/>
      <c r="Z407" s="272"/>
      <c r="AA407" s="272"/>
      <c r="AB407" s="272"/>
      <c r="AC407" s="119"/>
      <c r="AD407" s="119"/>
      <c r="AE407" s="119"/>
      <c r="AF407" s="119"/>
      <c r="AG407" s="119"/>
      <c r="AH407" s="119"/>
      <c r="AI407" s="119"/>
      <c r="AJ407" s="119"/>
      <c r="AK407" s="119"/>
      <c r="AL407" s="119"/>
      <c r="AM407" s="119"/>
      <c r="AN407" s="119"/>
      <c r="AO407" s="119"/>
      <c r="AP407" s="119"/>
      <c r="AQ407" s="119"/>
      <c r="AR407" s="119"/>
    </row>
    <row r="408" spans="1:44" s="69" customFormat="1" ht="33.75">
      <c r="A408" s="184" t="s">
        <v>1080</v>
      </c>
      <c r="B408" s="185" t="s">
        <v>939</v>
      </c>
      <c r="C408" s="179" t="s">
        <v>1025</v>
      </c>
      <c r="D408" s="240" t="s">
        <v>1026</v>
      </c>
      <c r="E408" s="345"/>
      <c r="F408" s="494"/>
      <c r="G408" s="494"/>
      <c r="H408" s="494"/>
      <c r="I408" s="494"/>
      <c r="J408" s="494"/>
      <c r="K408" s="73">
        <f t="shared" si="0"/>
        <v>1184483.96</v>
      </c>
      <c r="L408" s="73"/>
      <c r="M408" s="73"/>
      <c r="N408" s="73"/>
      <c r="O408" s="73"/>
      <c r="P408" s="73"/>
      <c r="Q408" s="134"/>
      <c r="R408" s="68"/>
      <c r="S408" s="68"/>
      <c r="T408" s="68"/>
      <c r="U408" s="68"/>
      <c r="V408" s="68"/>
      <c r="W408" s="68">
        <f t="shared" si="1"/>
        <v>1082015.6</v>
      </c>
      <c r="X408" s="329"/>
      <c r="Y408" s="329"/>
      <c r="Z408" s="329"/>
      <c r="AA408" s="329"/>
      <c r="AB408" s="329"/>
      <c r="AC408" s="120">
        <v>1150000</v>
      </c>
      <c r="AD408" s="120">
        <v>1051570.62</v>
      </c>
      <c r="AE408" s="120">
        <v>3083.96</v>
      </c>
      <c r="AF408" s="120">
        <v>3083.96</v>
      </c>
      <c r="AG408" s="210"/>
      <c r="AH408" s="210"/>
      <c r="AI408" s="120">
        <v>31400</v>
      </c>
      <c r="AJ408" s="120">
        <v>27361.02</v>
      </c>
      <c r="AK408" s="120"/>
      <c r="AL408" s="120"/>
      <c r="AM408" s="120"/>
      <c r="AN408" s="120"/>
      <c r="AO408" s="120"/>
      <c r="AP408" s="120"/>
      <c r="AQ408" s="120"/>
      <c r="AR408" s="120"/>
    </row>
    <row r="409" spans="1:44" s="6" customFormat="1" ht="22.5">
      <c r="A409" s="186" t="s">
        <v>318</v>
      </c>
      <c r="B409" s="185"/>
      <c r="C409" s="179"/>
      <c r="D409" s="240"/>
      <c r="E409" s="286"/>
      <c r="F409" s="492"/>
      <c r="G409" s="492"/>
      <c r="H409" s="492"/>
      <c r="I409" s="492"/>
      <c r="J409" s="492"/>
      <c r="K409" s="63"/>
      <c r="L409" s="63"/>
      <c r="M409" s="63"/>
      <c r="N409" s="63"/>
      <c r="O409" s="63"/>
      <c r="P409" s="63"/>
      <c r="Q409" s="292"/>
      <c r="R409" s="64"/>
      <c r="S409" s="64"/>
      <c r="T409" s="64"/>
      <c r="U409" s="64"/>
      <c r="V409" s="64"/>
      <c r="W409" s="64"/>
      <c r="X409" s="272"/>
      <c r="Y409" s="272"/>
      <c r="Z409" s="272"/>
      <c r="AA409" s="272"/>
      <c r="AB409" s="272"/>
      <c r="AC409" s="119"/>
      <c r="AD409" s="119"/>
      <c r="AE409" s="119"/>
      <c r="AF409" s="119"/>
      <c r="AG409" s="119"/>
      <c r="AH409" s="119"/>
      <c r="AI409" s="119"/>
      <c r="AJ409" s="119"/>
      <c r="AK409" s="119"/>
      <c r="AL409" s="119"/>
      <c r="AM409" s="119"/>
      <c r="AN409" s="119"/>
      <c r="AO409" s="119"/>
      <c r="AP409" s="119"/>
      <c r="AQ409" s="119"/>
      <c r="AR409" s="119"/>
    </row>
    <row r="410" spans="1:44" s="6" customFormat="1" ht="22.5">
      <c r="A410" s="186" t="s">
        <v>322</v>
      </c>
      <c r="B410" s="185" t="s">
        <v>940</v>
      </c>
      <c r="C410" s="188" t="s">
        <v>1025</v>
      </c>
      <c r="D410" s="246" t="s">
        <v>1026</v>
      </c>
      <c r="E410" s="286"/>
      <c r="F410" s="492"/>
      <c r="G410" s="492"/>
      <c r="H410" s="492"/>
      <c r="I410" s="492"/>
      <c r="J410" s="492"/>
      <c r="K410" s="63">
        <f t="shared" si="0"/>
        <v>1184483.96</v>
      </c>
      <c r="L410" s="63"/>
      <c r="M410" s="63"/>
      <c r="N410" s="63"/>
      <c r="O410" s="63"/>
      <c r="P410" s="63"/>
      <c r="Q410" s="292"/>
      <c r="R410" s="64"/>
      <c r="S410" s="64"/>
      <c r="T410" s="64"/>
      <c r="U410" s="64"/>
      <c r="V410" s="64"/>
      <c r="W410" s="64">
        <f t="shared" si="1"/>
        <v>1082015.6</v>
      </c>
      <c r="X410" s="272"/>
      <c r="Y410" s="272"/>
      <c r="Z410" s="272"/>
      <c r="AA410" s="272"/>
      <c r="AB410" s="272"/>
      <c r="AC410" s="119">
        <f>AC408</f>
        <v>1150000</v>
      </c>
      <c r="AD410" s="119">
        <v>1051570.62</v>
      </c>
      <c r="AE410" s="119">
        <f aca="true" t="shared" si="3" ref="AE410:AR410">AE408</f>
        <v>3083.96</v>
      </c>
      <c r="AF410" s="119">
        <f t="shared" si="3"/>
        <v>3083.96</v>
      </c>
      <c r="AG410" s="119">
        <f t="shared" si="3"/>
        <v>0</v>
      </c>
      <c r="AH410" s="119">
        <f t="shared" si="3"/>
        <v>0</v>
      </c>
      <c r="AI410" s="119">
        <f t="shared" si="3"/>
        <v>31400</v>
      </c>
      <c r="AJ410" s="119">
        <f t="shared" si="3"/>
        <v>27361.02</v>
      </c>
      <c r="AK410" s="119">
        <f t="shared" si="3"/>
        <v>0</v>
      </c>
      <c r="AL410" s="119">
        <f t="shared" si="3"/>
        <v>0</v>
      </c>
      <c r="AM410" s="119">
        <f t="shared" si="3"/>
        <v>0</v>
      </c>
      <c r="AN410" s="119">
        <f t="shared" si="3"/>
        <v>0</v>
      </c>
      <c r="AO410" s="119">
        <f t="shared" si="3"/>
        <v>0</v>
      </c>
      <c r="AP410" s="119">
        <f t="shared" si="3"/>
        <v>0</v>
      </c>
      <c r="AQ410" s="119">
        <f t="shared" si="3"/>
        <v>0</v>
      </c>
      <c r="AR410" s="119">
        <f t="shared" si="3"/>
        <v>0</v>
      </c>
    </row>
    <row r="411" spans="1:44" s="6" customFormat="1" ht="18">
      <c r="A411" s="186" t="s">
        <v>259</v>
      </c>
      <c r="B411" s="185" t="s">
        <v>941</v>
      </c>
      <c r="C411" s="188" t="s">
        <v>1025</v>
      </c>
      <c r="D411" s="246" t="s">
        <v>1026</v>
      </c>
      <c r="E411" s="286"/>
      <c r="F411" s="492"/>
      <c r="G411" s="492"/>
      <c r="H411" s="492"/>
      <c r="I411" s="492"/>
      <c r="J411" s="492"/>
      <c r="K411" s="63"/>
      <c r="L411" s="63"/>
      <c r="M411" s="63"/>
      <c r="N411" s="63"/>
      <c r="O411" s="63"/>
      <c r="P411" s="63"/>
      <c r="Q411" s="292"/>
      <c r="R411" s="64"/>
      <c r="S411" s="64"/>
      <c r="T411" s="64"/>
      <c r="U411" s="64"/>
      <c r="V411" s="64"/>
      <c r="W411" s="64">
        <f t="shared" si="1"/>
        <v>0</v>
      </c>
      <c r="X411" s="272"/>
      <c r="Y411" s="272"/>
      <c r="Z411" s="272"/>
      <c r="AA411" s="272"/>
      <c r="AB411" s="272"/>
      <c r="AC411" s="119"/>
      <c r="AD411" s="119"/>
      <c r="AE411" s="119"/>
      <c r="AF411" s="119"/>
      <c r="AG411" s="119"/>
      <c r="AH411" s="119"/>
      <c r="AI411" s="119"/>
      <c r="AJ411" s="119"/>
      <c r="AK411" s="119"/>
      <c r="AL411" s="119"/>
      <c r="AM411" s="119"/>
      <c r="AN411" s="119"/>
      <c r="AO411" s="119"/>
      <c r="AP411" s="119"/>
      <c r="AQ411" s="119"/>
      <c r="AR411" s="119"/>
    </row>
    <row r="412" spans="1:44" s="69" customFormat="1" ht="78.75">
      <c r="A412" s="117" t="s">
        <v>83</v>
      </c>
      <c r="B412" s="49" t="s">
        <v>257</v>
      </c>
      <c r="C412" s="179" t="s">
        <v>1025</v>
      </c>
      <c r="D412" s="179" t="s">
        <v>1026</v>
      </c>
      <c r="E412" s="346"/>
      <c r="F412" s="68" t="s">
        <v>237</v>
      </c>
      <c r="G412" s="68"/>
      <c r="H412" s="68" t="s">
        <v>237</v>
      </c>
      <c r="I412" s="68"/>
      <c r="J412" s="68" t="s">
        <v>237</v>
      </c>
      <c r="K412" s="73">
        <f>AC412+AE412+AG412+AI412+AK412+AM412+AO412+AQ412</f>
        <v>9815662.53</v>
      </c>
      <c r="L412" s="68" t="s">
        <v>237</v>
      </c>
      <c r="M412" s="68"/>
      <c r="N412" s="68" t="s">
        <v>237</v>
      </c>
      <c r="O412" s="68"/>
      <c r="P412" s="68" t="s">
        <v>237</v>
      </c>
      <c r="Q412" s="134"/>
      <c r="R412" s="68" t="s">
        <v>237</v>
      </c>
      <c r="S412" s="68"/>
      <c r="T412" s="68" t="s">
        <v>237</v>
      </c>
      <c r="U412" s="68"/>
      <c r="V412" s="68" t="s">
        <v>237</v>
      </c>
      <c r="W412" s="68">
        <f>AD412+AF412+AH412+AJ412+AL412+AN412+AP412+AR412</f>
        <v>9681398.860000001</v>
      </c>
      <c r="X412" s="68" t="s">
        <v>237</v>
      </c>
      <c r="Y412" s="68"/>
      <c r="Z412" s="68" t="s">
        <v>237</v>
      </c>
      <c r="AA412" s="68"/>
      <c r="AB412" s="68" t="s">
        <v>237</v>
      </c>
      <c r="AC412" s="120">
        <v>4052844.57</v>
      </c>
      <c r="AD412" s="120">
        <v>4019260.66</v>
      </c>
      <c r="AE412" s="120">
        <v>291688.15</v>
      </c>
      <c r="AF412" s="120">
        <v>290427.65</v>
      </c>
      <c r="AG412" s="210">
        <v>2079316.18</v>
      </c>
      <c r="AH412" s="210">
        <v>2079243.4</v>
      </c>
      <c r="AI412" s="120">
        <v>853213.63</v>
      </c>
      <c r="AJ412" s="120">
        <v>849847.36</v>
      </c>
      <c r="AK412" s="120"/>
      <c r="AL412" s="120"/>
      <c r="AM412" s="120"/>
      <c r="AN412" s="120"/>
      <c r="AO412" s="120"/>
      <c r="AP412" s="120"/>
      <c r="AQ412" s="120">
        <v>2538600</v>
      </c>
      <c r="AR412" s="120">
        <v>2442619.79</v>
      </c>
    </row>
    <row r="413" spans="1:44" s="6" customFormat="1" ht="18">
      <c r="A413" s="117" t="s">
        <v>320</v>
      </c>
      <c r="B413" s="105"/>
      <c r="C413" s="181"/>
      <c r="D413" s="181"/>
      <c r="E413" s="281"/>
      <c r="F413" s="126"/>
      <c r="G413" s="126"/>
      <c r="H413" s="65"/>
      <c r="I413" s="126"/>
      <c r="J413" s="126"/>
      <c r="K413" s="63"/>
      <c r="L413" s="65"/>
      <c r="M413" s="65"/>
      <c r="N413" s="126"/>
      <c r="O413" s="65"/>
      <c r="P413" s="126"/>
      <c r="Q413" s="310"/>
      <c r="R413" s="126"/>
      <c r="S413" s="65"/>
      <c r="T413" s="126"/>
      <c r="U413" s="126"/>
      <c r="V413" s="65"/>
      <c r="W413" s="64"/>
      <c r="X413" s="65"/>
      <c r="Y413" s="126"/>
      <c r="Z413" s="65"/>
      <c r="AA413" s="126"/>
      <c r="AB413" s="65"/>
      <c r="AC413" s="119"/>
      <c r="AD413" s="212"/>
      <c r="AE413" s="119"/>
      <c r="AF413" s="119"/>
      <c r="AG413" s="119"/>
      <c r="AH413" s="119"/>
      <c r="AI413" s="119"/>
      <c r="AJ413" s="119"/>
      <c r="AK413" s="119"/>
      <c r="AL413" s="119"/>
      <c r="AM413" s="119"/>
      <c r="AN413" s="119"/>
      <c r="AO413" s="119"/>
      <c r="AP413" s="119"/>
      <c r="AQ413" s="119"/>
      <c r="AR413" s="119"/>
    </row>
    <row r="414" spans="1:44" s="6" customFormat="1" ht="21.75" hidden="1">
      <c r="A414" s="29" t="s">
        <v>321</v>
      </c>
      <c r="B414" s="50" t="s">
        <v>258</v>
      </c>
      <c r="C414" s="202" t="s">
        <v>1048</v>
      </c>
      <c r="D414" s="202" t="s">
        <v>1026</v>
      </c>
      <c r="E414" s="271"/>
      <c r="F414" s="63" t="s">
        <v>237</v>
      </c>
      <c r="G414" s="63"/>
      <c r="H414" s="63" t="s">
        <v>237</v>
      </c>
      <c r="I414" s="63"/>
      <c r="J414" s="63" t="s">
        <v>237</v>
      </c>
      <c r="K414" s="63">
        <f t="shared" si="0"/>
        <v>0</v>
      </c>
      <c r="L414" s="63" t="s">
        <v>237</v>
      </c>
      <c r="M414" s="63"/>
      <c r="N414" s="63" t="s">
        <v>237</v>
      </c>
      <c r="O414" s="63"/>
      <c r="P414" s="63" t="s">
        <v>237</v>
      </c>
      <c r="Q414" s="294"/>
      <c r="R414" s="63" t="s">
        <v>237</v>
      </c>
      <c r="S414" s="63"/>
      <c r="T414" s="63" t="s">
        <v>237</v>
      </c>
      <c r="U414" s="63"/>
      <c r="V414" s="63" t="s">
        <v>237</v>
      </c>
      <c r="W414" s="64">
        <f t="shared" si="1"/>
        <v>0</v>
      </c>
      <c r="X414" s="63" t="s">
        <v>237</v>
      </c>
      <c r="Y414" s="63"/>
      <c r="Z414" s="63" t="s">
        <v>237</v>
      </c>
      <c r="AA414" s="63"/>
      <c r="AB414" s="63" t="s">
        <v>237</v>
      </c>
      <c r="AC414" s="119"/>
      <c r="AD414" s="212"/>
      <c r="AE414" s="119"/>
      <c r="AF414" s="119"/>
      <c r="AG414" s="119"/>
      <c r="AH414" s="119"/>
      <c r="AI414" s="119"/>
      <c r="AJ414" s="119"/>
      <c r="AK414" s="119"/>
      <c r="AL414" s="119"/>
      <c r="AM414" s="119"/>
      <c r="AN414" s="119"/>
      <c r="AO414" s="119"/>
      <c r="AP414" s="119"/>
      <c r="AQ414" s="119"/>
      <c r="AR414" s="119"/>
    </row>
    <row r="415" spans="1:44" s="6" customFormat="1" ht="22.5" hidden="1">
      <c r="A415" s="29" t="s">
        <v>318</v>
      </c>
      <c r="B415" s="51"/>
      <c r="C415" s="203"/>
      <c r="D415" s="202"/>
      <c r="E415" s="271"/>
      <c r="F415" s="63"/>
      <c r="G415" s="63"/>
      <c r="H415" s="63"/>
      <c r="I415" s="63"/>
      <c r="J415" s="63"/>
      <c r="K415" s="63">
        <f t="shared" si="0"/>
        <v>0</v>
      </c>
      <c r="L415" s="63"/>
      <c r="M415" s="63"/>
      <c r="N415" s="63"/>
      <c r="O415" s="63"/>
      <c r="P415" s="63"/>
      <c r="Q415" s="292"/>
      <c r="R415" s="63"/>
      <c r="S415" s="64"/>
      <c r="T415" s="63"/>
      <c r="U415" s="64"/>
      <c r="V415" s="63"/>
      <c r="W415" s="64">
        <f t="shared" si="1"/>
        <v>0</v>
      </c>
      <c r="X415" s="63"/>
      <c r="Y415" s="64"/>
      <c r="Z415" s="63"/>
      <c r="AA415" s="64"/>
      <c r="AB415" s="63"/>
      <c r="AC415" s="119"/>
      <c r="AD415" s="212"/>
      <c r="AE415" s="119"/>
      <c r="AF415" s="119"/>
      <c r="AG415" s="119"/>
      <c r="AH415" s="119"/>
      <c r="AI415" s="119"/>
      <c r="AJ415" s="119"/>
      <c r="AK415" s="119"/>
      <c r="AL415" s="119"/>
      <c r="AM415" s="119"/>
      <c r="AN415" s="119"/>
      <c r="AO415" s="119"/>
      <c r="AP415" s="119"/>
      <c r="AQ415" s="119"/>
      <c r="AR415" s="119"/>
    </row>
    <row r="416" spans="1:44" s="6" customFormat="1" ht="22.5" hidden="1">
      <c r="A416" s="29" t="s">
        <v>322</v>
      </c>
      <c r="B416" s="51" t="s">
        <v>260</v>
      </c>
      <c r="C416" s="203" t="s">
        <v>1048</v>
      </c>
      <c r="D416" s="202" t="s">
        <v>1026</v>
      </c>
      <c r="E416" s="271"/>
      <c r="F416" s="63" t="s">
        <v>237</v>
      </c>
      <c r="G416" s="63"/>
      <c r="H416" s="63" t="s">
        <v>237</v>
      </c>
      <c r="I416" s="63"/>
      <c r="J416" s="63" t="s">
        <v>237</v>
      </c>
      <c r="K416" s="63">
        <f t="shared" si="0"/>
        <v>0</v>
      </c>
      <c r="L416" s="63" t="s">
        <v>237</v>
      </c>
      <c r="M416" s="63"/>
      <c r="N416" s="63" t="s">
        <v>237</v>
      </c>
      <c r="O416" s="63"/>
      <c r="P416" s="63" t="s">
        <v>237</v>
      </c>
      <c r="Q416" s="292"/>
      <c r="R416" s="63" t="s">
        <v>237</v>
      </c>
      <c r="S416" s="64"/>
      <c r="T416" s="63" t="s">
        <v>237</v>
      </c>
      <c r="U416" s="64"/>
      <c r="V416" s="63" t="s">
        <v>237</v>
      </c>
      <c r="W416" s="64">
        <f t="shared" si="1"/>
        <v>0</v>
      </c>
      <c r="X416" s="63" t="s">
        <v>237</v>
      </c>
      <c r="Y416" s="64"/>
      <c r="Z416" s="63" t="s">
        <v>237</v>
      </c>
      <c r="AA416" s="64"/>
      <c r="AB416" s="63" t="s">
        <v>237</v>
      </c>
      <c r="AC416" s="119"/>
      <c r="AD416" s="212"/>
      <c r="AE416" s="119"/>
      <c r="AF416" s="119"/>
      <c r="AG416" s="119"/>
      <c r="AH416" s="119"/>
      <c r="AI416" s="119"/>
      <c r="AJ416" s="119"/>
      <c r="AK416" s="119"/>
      <c r="AL416" s="119"/>
      <c r="AM416" s="119"/>
      <c r="AN416" s="119"/>
      <c r="AO416" s="119"/>
      <c r="AP416" s="119"/>
      <c r="AQ416" s="119"/>
      <c r="AR416" s="119"/>
    </row>
    <row r="417" spans="1:44" s="6" customFormat="1" ht="18" hidden="1">
      <c r="A417" s="29" t="s">
        <v>259</v>
      </c>
      <c r="B417" s="51" t="s">
        <v>261</v>
      </c>
      <c r="C417" s="203" t="s">
        <v>1048</v>
      </c>
      <c r="D417" s="202" t="s">
        <v>1026</v>
      </c>
      <c r="E417" s="271"/>
      <c r="F417" s="63" t="s">
        <v>237</v>
      </c>
      <c r="G417" s="63"/>
      <c r="H417" s="63" t="s">
        <v>237</v>
      </c>
      <c r="I417" s="63"/>
      <c r="J417" s="63" t="s">
        <v>237</v>
      </c>
      <c r="K417" s="63">
        <f t="shared" si="0"/>
        <v>0</v>
      </c>
      <c r="L417" s="63" t="s">
        <v>237</v>
      </c>
      <c r="M417" s="63"/>
      <c r="N417" s="63" t="s">
        <v>237</v>
      </c>
      <c r="O417" s="63"/>
      <c r="P417" s="63" t="s">
        <v>237</v>
      </c>
      <c r="Q417" s="292"/>
      <c r="R417" s="63" t="s">
        <v>237</v>
      </c>
      <c r="S417" s="64"/>
      <c r="T417" s="63" t="s">
        <v>237</v>
      </c>
      <c r="U417" s="64"/>
      <c r="V417" s="63" t="s">
        <v>237</v>
      </c>
      <c r="W417" s="64">
        <f t="shared" si="1"/>
        <v>0</v>
      </c>
      <c r="X417" s="63" t="s">
        <v>237</v>
      </c>
      <c r="Y417" s="64"/>
      <c r="Z417" s="63" t="s">
        <v>237</v>
      </c>
      <c r="AA417" s="64"/>
      <c r="AB417" s="63" t="s">
        <v>237</v>
      </c>
      <c r="AC417" s="119"/>
      <c r="AD417" s="212"/>
      <c r="AE417" s="119"/>
      <c r="AF417" s="119"/>
      <c r="AG417" s="119"/>
      <c r="AH417" s="119"/>
      <c r="AI417" s="119"/>
      <c r="AJ417" s="119"/>
      <c r="AK417" s="119"/>
      <c r="AL417" s="119"/>
      <c r="AM417" s="119"/>
      <c r="AN417" s="119"/>
      <c r="AO417" s="119"/>
      <c r="AP417" s="119"/>
      <c r="AQ417" s="119"/>
      <c r="AR417" s="119"/>
    </row>
    <row r="418" spans="1:44" s="6" customFormat="1" ht="21" hidden="1">
      <c r="A418" s="55" t="s">
        <v>79</v>
      </c>
      <c r="B418" s="51" t="s">
        <v>263</v>
      </c>
      <c r="C418" s="203" t="s">
        <v>1052</v>
      </c>
      <c r="D418" s="202" t="s">
        <v>1026</v>
      </c>
      <c r="E418" s="271"/>
      <c r="F418" s="63" t="s">
        <v>237</v>
      </c>
      <c r="G418" s="63"/>
      <c r="H418" s="63" t="s">
        <v>237</v>
      </c>
      <c r="I418" s="63"/>
      <c r="J418" s="63" t="s">
        <v>237</v>
      </c>
      <c r="K418" s="63">
        <f t="shared" si="0"/>
        <v>0</v>
      </c>
      <c r="L418" s="63" t="s">
        <v>237</v>
      </c>
      <c r="M418" s="63"/>
      <c r="N418" s="63" t="s">
        <v>237</v>
      </c>
      <c r="O418" s="63"/>
      <c r="P418" s="63" t="s">
        <v>237</v>
      </c>
      <c r="Q418" s="292"/>
      <c r="R418" s="63" t="s">
        <v>237</v>
      </c>
      <c r="S418" s="64"/>
      <c r="T418" s="63" t="s">
        <v>237</v>
      </c>
      <c r="U418" s="64"/>
      <c r="V418" s="63" t="s">
        <v>237</v>
      </c>
      <c r="W418" s="64">
        <f t="shared" si="1"/>
        <v>0</v>
      </c>
      <c r="X418" s="63" t="s">
        <v>237</v>
      </c>
      <c r="Y418" s="64"/>
      <c r="Z418" s="63" t="s">
        <v>237</v>
      </c>
      <c r="AA418" s="64"/>
      <c r="AB418" s="63" t="s">
        <v>237</v>
      </c>
      <c r="AC418" s="119"/>
      <c r="AD418" s="212"/>
      <c r="AE418" s="119"/>
      <c r="AF418" s="119"/>
      <c r="AG418" s="119"/>
      <c r="AH418" s="119"/>
      <c r="AI418" s="119"/>
      <c r="AJ418" s="119"/>
      <c r="AK418" s="119"/>
      <c r="AL418" s="119"/>
      <c r="AM418" s="119"/>
      <c r="AN418" s="119"/>
      <c r="AO418" s="119"/>
      <c r="AP418" s="119"/>
      <c r="AQ418" s="119"/>
      <c r="AR418" s="119"/>
    </row>
    <row r="419" spans="1:44" s="6" customFormat="1" ht="22.5" hidden="1">
      <c r="A419" s="29" t="s">
        <v>323</v>
      </c>
      <c r="B419" s="51"/>
      <c r="C419" s="203"/>
      <c r="D419" s="202"/>
      <c r="E419" s="271"/>
      <c r="F419" s="63"/>
      <c r="G419" s="63"/>
      <c r="H419" s="63"/>
      <c r="I419" s="63"/>
      <c r="J419" s="63"/>
      <c r="K419" s="63">
        <f t="shared" si="0"/>
        <v>0</v>
      </c>
      <c r="L419" s="63"/>
      <c r="M419" s="63"/>
      <c r="N419" s="63"/>
      <c r="O419" s="63"/>
      <c r="P419" s="63"/>
      <c r="Q419" s="292"/>
      <c r="R419" s="63"/>
      <c r="S419" s="64"/>
      <c r="T419" s="63"/>
      <c r="U419" s="64"/>
      <c r="V419" s="63"/>
      <c r="W419" s="64">
        <f t="shared" si="1"/>
        <v>0</v>
      </c>
      <c r="X419" s="63"/>
      <c r="Y419" s="64"/>
      <c r="Z419" s="63"/>
      <c r="AA419" s="64"/>
      <c r="AB419" s="63"/>
      <c r="AC419" s="119"/>
      <c r="AD419" s="212"/>
      <c r="AE419" s="119"/>
      <c r="AF419" s="119"/>
      <c r="AG419" s="119"/>
      <c r="AH419" s="119"/>
      <c r="AI419" s="119"/>
      <c r="AJ419" s="119"/>
      <c r="AK419" s="119"/>
      <c r="AL419" s="119"/>
      <c r="AM419" s="119"/>
      <c r="AN419" s="119"/>
      <c r="AO419" s="119"/>
      <c r="AP419" s="119"/>
      <c r="AQ419" s="119"/>
      <c r="AR419" s="119"/>
    </row>
    <row r="420" spans="1:44" s="6" customFormat="1" ht="22.5" hidden="1">
      <c r="A420" s="29" t="s">
        <v>324</v>
      </c>
      <c r="B420" s="51" t="s">
        <v>262</v>
      </c>
      <c r="C420" s="203" t="s">
        <v>1052</v>
      </c>
      <c r="D420" s="202" t="s">
        <v>1026</v>
      </c>
      <c r="E420" s="271"/>
      <c r="F420" s="63" t="s">
        <v>237</v>
      </c>
      <c r="G420" s="63"/>
      <c r="H420" s="63" t="s">
        <v>237</v>
      </c>
      <c r="I420" s="63"/>
      <c r="J420" s="63" t="s">
        <v>237</v>
      </c>
      <c r="K420" s="63">
        <f t="shared" si="0"/>
        <v>0</v>
      </c>
      <c r="L420" s="63" t="s">
        <v>237</v>
      </c>
      <c r="M420" s="63"/>
      <c r="N420" s="63" t="s">
        <v>237</v>
      </c>
      <c r="O420" s="63"/>
      <c r="P420" s="63" t="s">
        <v>237</v>
      </c>
      <c r="Q420" s="292"/>
      <c r="R420" s="63" t="s">
        <v>237</v>
      </c>
      <c r="S420" s="64"/>
      <c r="T420" s="63" t="s">
        <v>237</v>
      </c>
      <c r="U420" s="64"/>
      <c r="V420" s="63" t="s">
        <v>237</v>
      </c>
      <c r="W420" s="64">
        <f t="shared" si="1"/>
        <v>0</v>
      </c>
      <c r="X420" s="63" t="s">
        <v>237</v>
      </c>
      <c r="Y420" s="64"/>
      <c r="Z420" s="63" t="s">
        <v>237</v>
      </c>
      <c r="AA420" s="64"/>
      <c r="AB420" s="63" t="s">
        <v>237</v>
      </c>
      <c r="AC420" s="119"/>
      <c r="AD420" s="212"/>
      <c r="AE420" s="119"/>
      <c r="AF420" s="119"/>
      <c r="AG420" s="119"/>
      <c r="AH420" s="119"/>
      <c r="AI420" s="119"/>
      <c r="AJ420" s="119"/>
      <c r="AK420" s="119"/>
      <c r="AL420" s="119"/>
      <c r="AM420" s="119"/>
      <c r="AN420" s="119"/>
      <c r="AO420" s="119"/>
      <c r="AP420" s="119"/>
      <c r="AQ420" s="119"/>
      <c r="AR420" s="119"/>
    </row>
    <row r="421" spans="1:44" s="6" customFormat="1" ht="18" hidden="1">
      <c r="A421" s="29" t="s">
        <v>259</v>
      </c>
      <c r="B421" s="51" t="s">
        <v>264</v>
      </c>
      <c r="C421" s="203" t="s">
        <v>1052</v>
      </c>
      <c r="D421" s="202" t="s">
        <v>1026</v>
      </c>
      <c r="E421" s="271"/>
      <c r="F421" s="63" t="s">
        <v>237</v>
      </c>
      <c r="G421" s="63"/>
      <c r="H421" s="63" t="s">
        <v>237</v>
      </c>
      <c r="I421" s="63"/>
      <c r="J421" s="63" t="s">
        <v>237</v>
      </c>
      <c r="K421" s="63">
        <f t="shared" si="0"/>
        <v>0</v>
      </c>
      <c r="L421" s="63" t="s">
        <v>237</v>
      </c>
      <c r="M421" s="63"/>
      <c r="N421" s="63" t="s">
        <v>237</v>
      </c>
      <c r="O421" s="63"/>
      <c r="P421" s="63" t="s">
        <v>237</v>
      </c>
      <c r="Q421" s="292"/>
      <c r="R421" s="63" t="s">
        <v>237</v>
      </c>
      <c r="S421" s="64"/>
      <c r="T421" s="63" t="s">
        <v>237</v>
      </c>
      <c r="U421" s="64"/>
      <c r="V421" s="63" t="s">
        <v>237</v>
      </c>
      <c r="W421" s="64">
        <f t="shared" si="1"/>
        <v>0</v>
      </c>
      <c r="X421" s="63" t="s">
        <v>237</v>
      </c>
      <c r="Y421" s="64"/>
      <c r="Z421" s="63" t="s">
        <v>237</v>
      </c>
      <c r="AA421" s="64"/>
      <c r="AB421" s="63" t="s">
        <v>237</v>
      </c>
      <c r="AC421" s="119"/>
      <c r="AD421" s="212"/>
      <c r="AE421" s="119"/>
      <c r="AF421" s="119"/>
      <c r="AG421" s="119"/>
      <c r="AH421" s="119"/>
      <c r="AI421" s="119"/>
      <c r="AJ421" s="119"/>
      <c r="AK421" s="119"/>
      <c r="AL421" s="119"/>
      <c r="AM421" s="119"/>
      <c r="AN421" s="119"/>
      <c r="AO421" s="119"/>
      <c r="AP421" s="119"/>
      <c r="AQ421" s="119"/>
      <c r="AR421" s="119"/>
    </row>
    <row r="422" spans="1:44" s="69" customFormat="1" ht="18">
      <c r="A422" s="55" t="s">
        <v>80</v>
      </c>
      <c r="B422" s="49" t="s">
        <v>265</v>
      </c>
      <c r="C422" s="179" t="s">
        <v>1054</v>
      </c>
      <c r="D422" s="240" t="s">
        <v>1026</v>
      </c>
      <c r="E422" s="347"/>
      <c r="F422" s="73" t="s">
        <v>237</v>
      </c>
      <c r="G422" s="73"/>
      <c r="H422" s="73" t="s">
        <v>237</v>
      </c>
      <c r="I422" s="73"/>
      <c r="J422" s="73" t="s">
        <v>237</v>
      </c>
      <c r="K422" s="73">
        <f>AC422+AE422+AG422+AI422+AK422+AM422+AO422+AQ422</f>
        <v>9815662.53</v>
      </c>
      <c r="L422" s="73" t="s">
        <v>237</v>
      </c>
      <c r="M422" s="73"/>
      <c r="N422" s="73" t="s">
        <v>237</v>
      </c>
      <c r="O422" s="73"/>
      <c r="P422" s="73" t="s">
        <v>237</v>
      </c>
      <c r="Q422" s="134"/>
      <c r="R422" s="73" t="s">
        <v>237</v>
      </c>
      <c r="S422" s="68"/>
      <c r="T422" s="73" t="s">
        <v>237</v>
      </c>
      <c r="U422" s="68"/>
      <c r="V422" s="73" t="s">
        <v>237</v>
      </c>
      <c r="W422" s="68">
        <f>AD422+AF422+AH422+AJ422+AL422+AN422+AP422+AR422</f>
        <v>9681398.860000001</v>
      </c>
      <c r="X422" s="73" t="s">
        <v>237</v>
      </c>
      <c r="Y422" s="68"/>
      <c r="Z422" s="73" t="s">
        <v>237</v>
      </c>
      <c r="AA422" s="68"/>
      <c r="AB422" s="73" t="s">
        <v>237</v>
      </c>
      <c r="AC422" s="120">
        <f>AC412</f>
        <v>4052844.57</v>
      </c>
      <c r="AD422" s="120">
        <f aca="true" t="shared" si="4" ref="AD422:AR422">AD412</f>
        <v>4019260.66</v>
      </c>
      <c r="AE422" s="120">
        <f t="shared" si="4"/>
        <v>291688.15</v>
      </c>
      <c r="AF422" s="120">
        <f t="shared" si="4"/>
        <v>290427.65</v>
      </c>
      <c r="AG422" s="210">
        <f t="shared" si="4"/>
        <v>2079316.18</v>
      </c>
      <c r="AH422" s="210">
        <f t="shared" si="4"/>
        <v>2079243.4</v>
      </c>
      <c r="AI422" s="120">
        <f t="shared" si="4"/>
        <v>853213.63</v>
      </c>
      <c r="AJ422" s="120">
        <f t="shared" si="4"/>
        <v>849847.36</v>
      </c>
      <c r="AK422" s="120">
        <f t="shared" si="4"/>
        <v>0</v>
      </c>
      <c r="AL422" s="120">
        <f t="shared" si="4"/>
        <v>0</v>
      </c>
      <c r="AM422" s="120">
        <f t="shared" si="4"/>
        <v>0</v>
      </c>
      <c r="AN422" s="120">
        <f t="shared" si="4"/>
        <v>0</v>
      </c>
      <c r="AO422" s="120">
        <f t="shared" si="4"/>
        <v>0</v>
      </c>
      <c r="AP422" s="120">
        <f t="shared" si="4"/>
        <v>0</v>
      </c>
      <c r="AQ422" s="120">
        <f t="shared" si="4"/>
        <v>2538600</v>
      </c>
      <c r="AR422" s="120">
        <f t="shared" si="4"/>
        <v>2442619.79</v>
      </c>
    </row>
    <row r="423" spans="1:44" s="6" customFormat="1" ht="22.5">
      <c r="A423" s="29" t="s">
        <v>325</v>
      </c>
      <c r="B423" s="51"/>
      <c r="C423" s="203"/>
      <c r="D423" s="202"/>
      <c r="E423" s="271"/>
      <c r="F423" s="63"/>
      <c r="G423" s="63"/>
      <c r="H423" s="63"/>
      <c r="I423" s="63"/>
      <c r="J423" s="63"/>
      <c r="K423" s="63"/>
      <c r="L423" s="63"/>
      <c r="M423" s="63"/>
      <c r="N423" s="63"/>
      <c r="O423" s="63"/>
      <c r="P423" s="63"/>
      <c r="Q423" s="292"/>
      <c r="R423" s="63"/>
      <c r="S423" s="64"/>
      <c r="T423" s="63"/>
      <c r="U423" s="64"/>
      <c r="V423" s="63"/>
      <c r="W423" s="64"/>
      <c r="X423" s="63"/>
      <c r="Y423" s="64"/>
      <c r="Z423" s="63"/>
      <c r="AA423" s="64"/>
      <c r="AB423" s="63"/>
      <c r="AC423" s="119"/>
      <c r="AD423" s="212"/>
      <c r="AE423" s="119"/>
      <c r="AF423" s="119"/>
      <c r="AG423" s="119"/>
      <c r="AH423" s="119"/>
      <c r="AI423" s="119"/>
      <c r="AJ423" s="119"/>
      <c r="AK423" s="119"/>
      <c r="AL423" s="119"/>
      <c r="AM423" s="119"/>
      <c r="AN423" s="119"/>
      <c r="AO423" s="119"/>
      <c r="AP423" s="119"/>
      <c r="AQ423" s="119"/>
      <c r="AR423" s="119"/>
    </row>
    <row r="424" spans="1:44" s="6" customFormat="1" ht="18">
      <c r="A424" s="29" t="s">
        <v>326</v>
      </c>
      <c r="B424" s="51" t="s">
        <v>266</v>
      </c>
      <c r="C424" s="203" t="s">
        <v>1054</v>
      </c>
      <c r="D424" s="202" t="s">
        <v>1026</v>
      </c>
      <c r="E424" s="271"/>
      <c r="F424" s="63" t="s">
        <v>237</v>
      </c>
      <c r="G424" s="63"/>
      <c r="H424" s="63" t="s">
        <v>237</v>
      </c>
      <c r="I424" s="63"/>
      <c r="J424" s="63" t="s">
        <v>237</v>
      </c>
      <c r="K424" s="63">
        <f>AC424+AE424+AG424+AI424+AK424+AM424+AO424+AQ424</f>
        <v>7277062.529999999</v>
      </c>
      <c r="L424" s="63" t="s">
        <v>237</v>
      </c>
      <c r="M424" s="63"/>
      <c r="N424" s="63" t="s">
        <v>237</v>
      </c>
      <c r="O424" s="63"/>
      <c r="P424" s="63" t="s">
        <v>237</v>
      </c>
      <c r="Q424" s="292"/>
      <c r="R424" s="63" t="s">
        <v>237</v>
      </c>
      <c r="S424" s="64"/>
      <c r="T424" s="63" t="s">
        <v>237</v>
      </c>
      <c r="U424" s="64"/>
      <c r="V424" s="63" t="s">
        <v>237</v>
      </c>
      <c r="W424" s="64">
        <f>AD424+AF424+AH424+AJ424+AL424+AN424+AP424+AR424</f>
        <v>7238779.070000001</v>
      </c>
      <c r="X424" s="63" t="s">
        <v>237</v>
      </c>
      <c r="Y424" s="64"/>
      <c r="Z424" s="63" t="s">
        <v>237</v>
      </c>
      <c r="AA424" s="64"/>
      <c r="AB424" s="63" t="s">
        <v>237</v>
      </c>
      <c r="AC424" s="119">
        <f>AC412</f>
        <v>4052844.57</v>
      </c>
      <c r="AD424" s="212">
        <f aca="true" t="shared" si="5" ref="AD424:AP424">AD412</f>
        <v>4019260.66</v>
      </c>
      <c r="AE424" s="119">
        <f t="shared" si="5"/>
        <v>291688.15</v>
      </c>
      <c r="AF424" s="119">
        <f t="shared" si="5"/>
        <v>290427.65</v>
      </c>
      <c r="AG424" s="119">
        <f t="shared" si="5"/>
        <v>2079316.18</v>
      </c>
      <c r="AH424" s="119">
        <f t="shared" si="5"/>
        <v>2079243.4</v>
      </c>
      <c r="AI424" s="119">
        <f t="shared" si="5"/>
        <v>853213.63</v>
      </c>
      <c r="AJ424" s="119">
        <f t="shared" si="5"/>
        <v>849847.36</v>
      </c>
      <c r="AK424" s="119">
        <f t="shared" si="5"/>
        <v>0</v>
      </c>
      <c r="AL424" s="119">
        <f t="shared" si="5"/>
        <v>0</v>
      </c>
      <c r="AM424" s="119">
        <f t="shared" si="5"/>
        <v>0</v>
      </c>
      <c r="AN424" s="119">
        <f t="shared" si="5"/>
        <v>0</v>
      </c>
      <c r="AO424" s="119">
        <f t="shared" si="5"/>
        <v>0</v>
      </c>
      <c r="AP424" s="119">
        <f t="shared" si="5"/>
        <v>0</v>
      </c>
      <c r="AQ424" s="119"/>
      <c r="AR424" s="119"/>
    </row>
    <row r="425" spans="1:44" s="6" customFormat="1" ht="18">
      <c r="A425" s="29" t="s">
        <v>259</v>
      </c>
      <c r="B425" s="51" t="s">
        <v>267</v>
      </c>
      <c r="C425" s="203" t="s">
        <v>1054</v>
      </c>
      <c r="D425" s="202" t="s">
        <v>1026</v>
      </c>
      <c r="E425" s="271"/>
      <c r="F425" s="63" t="s">
        <v>237</v>
      </c>
      <c r="G425" s="63"/>
      <c r="H425" s="63" t="s">
        <v>237</v>
      </c>
      <c r="I425" s="63"/>
      <c r="J425" s="63" t="s">
        <v>237</v>
      </c>
      <c r="K425" s="63"/>
      <c r="L425" s="63" t="s">
        <v>237</v>
      </c>
      <c r="M425" s="63"/>
      <c r="N425" s="63" t="s">
        <v>237</v>
      </c>
      <c r="O425" s="63"/>
      <c r="P425" s="63" t="s">
        <v>237</v>
      </c>
      <c r="Q425" s="292"/>
      <c r="R425" s="63" t="s">
        <v>237</v>
      </c>
      <c r="S425" s="64"/>
      <c r="T425" s="63" t="s">
        <v>237</v>
      </c>
      <c r="U425" s="64"/>
      <c r="V425" s="63" t="s">
        <v>237</v>
      </c>
      <c r="W425" s="64"/>
      <c r="X425" s="63" t="s">
        <v>237</v>
      </c>
      <c r="Y425" s="64"/>
      <c r="Z425" s="63" t="s">
        <v>237</v>
      </c>
      <c r="AA425" s="64"/>
      <c r="AB425" s="63" t="s">
        <v>237</v>
      </c>
      <c r="AC425" s="119"/>
      <c r="AD425" s="212"/>
      <c r="AE425" s="119"/>
      <c r="AF425" s="119"/>
      <c r="AG425" s="119"/>
      <c r="AH425" s="119"/>
      <c r="AI425" s="119"/>
      <c r="AJ425" s="119"/>
      <c r="AK425" s="119"/>
      <c r="AL425" s="119"/>
      <c r="AM425" s="119"/>
      <c r="AN425" s="119"/>
      <c r="AO425" s="119"/>
      <c r="AP425" s="119"/>
      <c r="AQ425" s="119"/>
      <c r="AR425" s="119"/>
    </row>
    <row r="426" spans="1:44" s="6" customFormat="1" ht="21" hidden="1">
      <c r="A426" s="55" t="s">
        <v>81</v>
      </c>
      <c r="B426" s="51" t="s">
        <v>268</v>
      </c>
      <c r="C426" s="203" t="s">
        <v>1058</v>
      </c>
      <c r="D426" s="202" t="s">
        <v>1026</v>
      </c>
      <c r="E426" s="271"/>
      <c r="F426" s="63" t="s">
        <v>237</v>
      </c>
      <c r="G426" s="63"/>
      <c r="H426" s="63" t="s">
        <v>237</v>
      </c>
      <c r="I426" s="63"/>
      <c r="J426" s="63" t="s">
        <v>237</v>
      </c>
      <c r="K426" s="63">
        <f aca="true" t="shared" si="6" ref="K426:K437">AC426+AE426+AG426+AI426+AK426+AM426+AQ426</f>
        <v>0</v>
      </c>
      <c r="L426" s="63" t="s">
        <v>237</v>
      </c>
      <c r="M426" s="63"/>
      <c r="N426" s="63" t="s">
        <v>237</v>
      </c>
      <c r="O426" s="63"/>
      <c r="P426" s="63" t="s">
        <v>237</v>
      </c>
      <c r="Q426" s="292"/>
      <c r="R426" s="63" t="s">
        <v>237</v>
      </c>
      <c r="S426" s="64"/>
      <c r="T426" s="63" t="s">
        <v>237</v>
      </c>
      <c r="U426" s="64"/>
      <c r="V426" s="63" t="s">
        <v>237</v>
      </c>
      <c r="W426" s="64">
        <f t="shared" si="1"/>
        <v>0</v>
      </c>
      <c r="X426" s="63" t="s">
        <v>237</v>
      </c>
      <c r="Y426" s="64"/>
      <c r="Z426" s="63" t="s">
        <v>237</v>
      </c>
      <c r="AA426" s="64"/>
      <c r="AB426" s="63" t="s">
        <v>237</v>
      </c>
      <c r="AC426" s="119"/>
      <c r="AD426" s="212"/>
      <c r="AE426" s="119"/>
      <c r="AF426" s="119"/>
      <c r="AG426" s="119"/>
      <c r="AH426" s="119"/>
      <c r="AI426" s="119"/>
      <c r="AJ426" s="119"/>
      <c r="AK426" s="119"/>
      <c r="AL426" s="119"/>
      <c r="AM426" s="119"/>
      <c r="AN426" s="119"/>
      <c r="AO426" s="119"/>
      <c r="AP426" s="119"/>
      <c r="AQ426" s="119"/>
      <c r="AR426" s="119"/>
    </row>
    <row r="427" spans="1:44" s="6" customFormat="1" ht="22.5" hidden="1">
      <c r="A427" s="29" t="s">
        <v>323</v>
      </c>
      <c r="B427" s="51"/>
      <c r="C427" s="203"/>
      <c r="D427" s="202"/>
      <c r="E427" s="271"/>
      <c r="F427" s="63"/>
      <c r="G427" s="63"/>
      <c r="H427" s="63"/>
      <c r="I427" s="63"/>
      <c r="J427" s="63"/>
      <c r="K427" s="63">
        <f t="shared" si="6"/>
        <v>0</v>
      </c>
      <c r="L427" s="63"/>
      <c r="M427" s="63"/>
      <c r="N427" s="63"/>
      <c r="O427" s="63"/>
      <c r="P427" s="63"/>
      <c r="Q427" s="292"/>
      <c r="R427" s="63"/>
      <c r="S427" s="64"/>
      <c r="T427" s="63"/>
      <c r="U427" s="64"/>
      <c r="V427" s="63"/>
      <c r="W427" s="64">
        <f t="shared" si="1"/>
        <v>0</v>
      </c>
      <c r="X427" s="63"/>
      <c r="Y427" s="64"/>
      <c r="Z427" s="63"/>
      <c r="AA427" s="64"/>
      <c r="AB427" s="63"/>
      <c r="AC427" s="119"/>
      <c r="AD427" s="212"/>
      <c r="AE427" s="119"/>
      <c r="AF427" s="119"/>
      <c r="AG427" s="119"/>
      <c r="AH427" s="119"/>
      <c r="AI427" s="119"/>
      <c r="AJ427" s="119"/>
      <c r="AK427" s="119"/>
      <c r="AL427" s="119"/>
      <c r="AM427" s="119"/>
      <c r="AN427" s="119"/>
      <c r="AO427" s="119"/>
      <c r="AP427" s="119"/>
      <c r="AQ427" s="119"/>
      <c r="AR427" s="119"/>
    </row>
    <row r="428" spans="1:44" s="6" customFormat="1" ht="22.5" hidden="1">
      <c r="A428" s="29" t="s">
        <v>319</v>
      </c>
      <c r="B428" s="51" t="s">
        <v>269</v>
      </c>
      <c r="C428" s="203" t="s">
        <v>1058</v>
      </c>
      <c r="D428" s="202" t="s">
        <v>1026</v>
      </c>
      <c r="E428" s="271"/>
      <c r="F428" s="63" t="s">
        <v>237</v>
      </c>
      <c r="G428" s="63"/>
      <c r="H428" s="63" t="s">
        <v>237</v>
      </c>
      <c r="I428" s="63"/>
      <c r="J428" s="63" t="s">
        <v>237</v>
      </c>
      <c r="K428" s="63">
        <f t="shared" si="6"/>
        <v>0</v>
      </c>
      <c r="L428" s="63" t="s">
        <v>237</v>
      </c>
      <c r="M428" s="63"/>
      <c r="N428" s="63" t="s">
        <v>237</v>
      </c>
      <c r="O428" s="63"/>
      <c r="P428" s="63" t="s">
        <v>237</v>
      </c>
      <c r="Q428" s="292"/>
      <c r="R428" s="63" t="s">
        <v>237</v>
      </c>
      <c r="S428" s="64"/>
      <c r="T428" s="63" t="s">
        <v>237</v>
      </c>
      <c r="U428" s="64"/>
      <c r="V428" s="63" t="s">
        <v>237</v>
      </c>
      <c r="W428" s="64">
        <f t="shared" si="1"/>
        <v>0</v>
      </c>
      <c r="X428" s="63" t="s">
        <v>237</v>
      </c>
      <c r="Y428" s="64"/>
      <c r="Z428" s="63" t="s">
        <v>237</v>
      </c>
      <c r="AA428" s="64"/>
      <c r="AB428" s="63" t="s">
        <v>237</v>
      </c>
      <c r="AC428" s="119"/>
      <c r="AD428" s="212"/>
      <c r="AE428" s="119"/>
      <c r="AF428" s="119"/>
      <c r="AG428" s="119"/>
      <c r="AH428" s="119"/>
      <c r="AI428" s="119"/>
      <c r="AJ428" s="119"/>
      <c r="AK428" s="119"/>
      <c r="AL428" s="119"/>
      <c r="AM428" s="119"/>
      <c r="AN428" s="119"/>
      <c r="AO428" s="119"/>
      <c r="AP428" s="119"/>
      <c r="AQ428" s="119"/>
      <c r="AR428" s="119"/>
    </row>
    <row r="429" spans="1:44" s="6" customFormat="1" ht="18" hidden="1">
      <c r="A429" s="29" t="s">
        <v>259</v>
      </c>
      <c r="B429" s="51" t="s">
        <v>270</v>
      </c>
      <c r="C429" s="203" t="s">
        <v>1058</v>
      </c>
      <c r="D429" s="202" t="s">
        <v>1026</v>
      </c>
      <c r="E429" s="271"/>
      <c r="F429" s="63" t="s">
        <v>237</v>
      </c>
      <c r="G429" s="63"/>
      <c r="H429" s="63" t="s">
        <v>237</v>
      </c>
      <c r="I429" s="63"/>
      <c r="J429" s="63" t="s">
        <v>237</v>
      </c>
      <c r="K429" s="63">
        <f t="shared" si="6"/>
        <v>0</v>
      </c>
      <c r="L429" s="63" t="s">
        <v>237</v>
      </c>
      <c r="M429" s="63"/>
      <c r="N429" s="63" t="s">
        <v>237</v>
      </c>
      <c r="O429" s="63"/>
      <c r="P429" s="63" t="s">
        <v>237</v>
      </c>
      <c r="Q429" s="292"/>
      <c r="R429" s="63" t="s">
        <v>237</v>
      </c>
      <c r="S429" s="64"/>
      <c r="T429" s="63" t="s">
        <v>237</v>
      </c>
      <c r="U429" s="64"/>
      <c r="V429" s="63" t="s">
        <v>237</v>
      </c>
      <c r="W429" s="64">
        <f t="shared" si="1"/>
        <v>0</v>
      </c>
      <c r="X429" s="63" t="s">
        <v>237</v>
      </c>
      <c r="Y429" s="64"/>
      <c r="Z429" s="63" t="s">
        <v>237</v>
      </c>
      <c r="AA429" s="64"/>
      <c r="AB429" s="63" t="s">
        <v>237</v>
      </c>
      <c r="AC429" s="119"/>
      <c r="AD429" s="212"/>
      <c r="AE429" s="119"/>
      <c r="AF429" s="119"/>
      <c r="AG429" s="119"/>
      <c r="AH429" s="119"/>
      <c r="AI429" s="119"/>
      <c r="AJ429" s="119"/>
      <c r="AK429" s="119"/>
      <c r="AL429" s="119"/>
      <c r="AM429" s="119"/>
      <c r="AN429" s="119"/>
      <c r="AO429" s="119"/>
      <c r="AP429" s="119"/>
      <c r="AQ429" s="119"/>
      <c r="AR429" s="119"/>
    </row>
    <row r="430" spans="1:44" s="6" customFormat="1" ht="21" hidden="1">
      <c r="A430" s="55" t="s">
        <v>82</v>
      </c>
      <c r="B430" s="51" t="s">
        <v>271</v>
      </c>
      <c r="C430" s="203" t="s">
        <v>1058</v>
      </c>
      <c r="D430" s="202" t="s">
        <v>1026</v>
      </c>
      <c r="E430" s="271"/>
      <c r="F430" s="63" t="s">
        <v>237</v>
      </c>
      <c r="G430" s="63"/>
      <c r="H430" s="63" t="s">
        <v>237</v>
      </c>
      <c r="I430" s="63"/>
      <c r="J430" s="63" t="s">
        <v>237</v>
      </c>
      <c r="K430" s="63">
        <f t="shared" si="6"/>
        <v>0</v>
      </c>
      <c r="L430" s="63" t="s">
        <v>237</v>
      </c>
      <c r="M430" s="63"/>
      <c r="N430" s="63" t="s">
        <v>237</v>
      </c>
      <c r="O430" s="63"/>
      <c r="P430" s="63" t="s">
        <v>237</v>
      </c>
      <c r="Q430" s="292"/>
      <c r="R430" s="63" t="s">
        <v>237</v>
      </c>
      <c r="S430" s="64"/>
      <c r="T430" s="63" t="s">
        <v>237</v>
      </c>
      <c r="U430" s="64"/>
      <c r="V430" s="63" t="s">
        <v>237</v>
      </c>
      <c r="W430" s="64">
        <f t="shared" si="1"/>
        <v>0</v>
      </c>
      <c r="X430" s="63" t="s">
        <v>237</v>
      </c>
      <c r="Y430" s="64"/>
      <c r="Z430" s="63" t="s">
        <v>237</v>
      </c>
      <c r="AA430" s="64"/>
      <c r="AB430" s="63" t="s">
        <v>237</v>
      </c>
      <c r="AC430" s="119"/>
      <c r="AD430" s="212"/>
      <c r="AE430" s="119"/>
      <c r="AF430" s="119"/>
      <c r="AG430" s="119"/>
      <c r="AH430" s="119"/>
      <c r="AI430" s="119"/>
      <c r="AJ430" s="119"/>
      <c r="AK430" s="119"/>
      <c r="AL430" s="119"/>
      <c r="AM430" s="119"/>
      <c r="AN430" s="119"/>
      <c r="AO430" s="119"/>
      <c r="AP430" s="119"/>
      <c r="AQ430" s="119"/>
      <c r="AR430" s="119"/>
    </row>
    <row r="431" spans="1:44" s="6" customFormat="1" ht="22.5" hidden="1">
      <c r="A431" s="29" t="s">
        <v>327</v>
      </c>
      <c r="B431" s="51"/>
      <c r="C431" s="203"/>
      <c r="D431" s="202"/>
      <c r="E431" s="271"/>
      <c r="F431" s="63"/>
      <c r="G431" s="63"/>
      <c r="H431" s="63"/>
      <c r="I431" s="63"/>
      <c r="J431" s="63"/>
      <c r="K431" s="63">
        <f t="shared" si="6"/>
        <v>0</v>
      </c>
      <c r="L431" s="63"/>
      <c r="M431" s="63"/>
      <c r="N431" s="63"/>
      <c r="O431" s="63"/>
      <c r="P431" s="63"/>
      <c r="Q431" s="292"/>
      <c r="R431" s="63"/>
      <c r="S431" s="64"/>
      <c r="T431" s="63"/>
      <c r="U431" s="64"/>
      <c r="V431" s="63"/>
      <c r="W431" s="64">
        <f t="shared" si="1"/>
        <v>0</v>
      </c>
      <c r="X431" s="63"/>
      <c r="Y431" s="64"/>
      <c r="Z431" s="63"/>
      <c r="AA431" s="64"/>
      <c r="AB431" s="63"/>
      <c r="AC431" s="119"/>
      <c r="AD431" s="212"/>
      <c r="AE431" s="119"/>
      <c r="AF431" s="119"/>
      <c r="AG431" s="119"/>
      <c r="AH431" s="119"/>
      <c r="AI431" s="119"/>
      <c r="AJ431" s="119"/>
      <c r="AK431" s="119"/>
      <c r="AL431" s="119"/>
      <c r="AM431" s="119"/>
      <c r="AN431" s="119"/>
      <c r="AO431" s="119"/>
      <c r="AP431" s="119"/>
      <c r="AQ431" s="119"/>
      <c r="AR431" s="119"/>
    </row>
    <row r="432" spans="1:44" s="6" customFormat="1" ht="22.5" hidden="1">
      <c r="A432" s="29" t="s">
        <v>319</v>
      </c>
      <c r="B432" s="51" t="s">
        <v>272</v>
      </c>
      <c r="C432" s="203" t="s">
        <v>1071</v>
      </c>
      <c r="D432" s="202" t="s">
        <v>1026</v>
      </c>
      <c r="E432" s="271"/>
      <c r="F432" s="63" t="s">
        <v>237</v>
      </c>
      <c r="G432" s="63"/>
      <c r="H432" s="63" t="s">
        <v>237</v>
      </c>
      <c r="I432" s="63"/>
      <c r="J432" s="63" t="s">
        <v>237</v>
      </c>
      <c r="K432" s="63">
        <f t="shared" si="6"/>
        <v>0</v>
      </c>
      <c r="L432" s="63" t="s">
        <v>237</v>
      </c>
      <c r="M432" s="63"/>
      <c r="N432" s="63" t="s">
        <v>237</v>
      </c>
      <c r="O432" s="63"/>
      <c r="P432" s="63" t="s">
        <v>237</v>
      </c>
      <c r="Q432" s="292"/>
      <c r="R432" s="63" t="s">
        <v>237</v>
      </c>
      <c r="S432" s="64"/>
      <c r="T432" s="63" t="s">
        <v>237</v>
      </c>
      <c r="U432" s="64"/>
      <c r="V432" s="63" t="s">
        <v>237</v>
      </c>
      <c r="W432" s="64">
        <f t="shared" si="1"/>
        <v>0</v>
      </c>
      <c r="X432" s="63" t="s">
        <v>237</v>
      </c>
      <c r="Y432" s="64"/>
      <c r="Z432" s="63" t="s">
        <v>237</v>
      </c>
      <c r="AA432" s="64"/>
      <c r="AB432" s="63" t="s">
        <v>237</v>
      </c>
      <c r="AC432" s="119"/>
      <c r="AD432" s="212"/>
      <c r="AE432" s="119"/>
      <c r="AF432" s="119"/>
      <c r="AG432" s="119"/>
      <c r="AH432" s="119"/>
      <c r="AI432" s="119"/>
      <c r="AJ432" s="119"/>
      <c r="AK432" s="119"/>
      <c r="AL432" s="119"/>
      <c r="AM432" s="119"/>
      <c r="AN432" s="119"/>
      <c r="AO432" s="119"/>
      <c r="AP432" s="119"/>
      <c r="AQ432" s="119"/>
      <c r="AR432" s="119"/>
    </row>
    <row r="433" spans="1:44" s="6" customFormat="1" ht="18" hidden="1">
      <c r="A433" s="29" t="s">
        <v>259</v>
      </c>
      <c r="B433" s="51" t="s">
        <v>273</v>
      </c>
      <c r="C433" s="203" t="s">
        <v>1071</v>
      </c>
      <c r="D433" s="202" t="s">
        <v>1026</v>
      </c>
      <c r="E433" s="271"/>
      <c r="F433" s="63" t="s">
        <v>237</v>
      </c>
      <c r="G433" s="63"/>
      <c r="H433" s="63" t="s">
        <v>237</v>
      </c>
      <c r="I433" s="63"/>
      <c r="J433" s="63" t="s">
        <v>237</v>
      </c>
      <c r="K433" s="63">
        <f t="shared" si="6"/>
        <v>0</v>
      </c>
      <c r="L433" s="63" t="s">
        <v>237</v>
      </c>
      <c r="M433" s="63"/>
      <c r="N433" s="63" t="s">
        <v>237</v>
      </c>
      <c r="O433" s="63"/>
      <c r="P433" s="63" t="s">
        <v>237</v>
      </c>
      <c r="Q433" s="292"/>
      <c r="R433" s="63" t="s">
        <v>237</v>
      </c>
      <c r="S433" s="64"/>
      <c r="T433" s="63" t="s">
        <v>237</v>
      </c>
      <c r="U433" s="64"/>
      <c r="V433" s="63" t="s">
        <v>237</v>
      </c>
      <c r="W433" s="64">
        <f t="shared" si="1"/>
        <v>0</v>
      </c>
      <c r="X433" s="63" t="s">
        <v>237</v>
      </c>
      <c r="Y433" s="64"/>
      <c r="Z433" s="63" t="s">
        <v>237</v>
      </c>
      <c r="AA433" s="64"/>
      <c r="AB433" s="63" t="s">
        <v>237</v>
      </c>
      <c r="AC433" s="119"/>
      <c r="AD433" s="212"/>
      <c r="AE433" s="119"/>
      <c r="AF433" s="119"/>
      <c r="AG433" s="119"/>
      <c r="AH433" s="119"/>
      <c r="AI433" s="119"/>
      <c r="AJ433" s="119"/>
      <c r="AK433" s="119"/>
      <c r="AL433" s="119"/>
      <c r="AM433" s="119"/>
      <c r="AN433" s="119"/>
      <c r="AO433" s="119"/>
      <c r="AP433" s="119"/>
      <c r="AQ433" s="119"/>
      <c r="AR433" s="119"/>
    </row>
    <row r="434" spans="1:44" s="6" customFormat="1" ht="18" hidden="1">
      <c r="A434" s="55" t="s">
        <v>84</v>
      </c>
      <c r="B434" s="51" t="s">
        <v>141</v>
      </c>
      <c r="C434" s="203" t="s">
        <v>1025</v>
      </c>
      <c r="D434" s="202" t="s">
        <v>1026</v>
      </c>
      <c r="E434" s="271"/>
      <c r="F434" s="63" t="s">
        <v>237</v>
      </c>
      <c r="G434" s="63"/>
      <c r="H434" s="63" t="s">
        <v>237</v>
      </c>
      <c r="I434" s="63"/>
      <c r="J434" s="63" t="s">
        <v>237</v>
      </c>
      <c r="K434" s="63">
        <f t="shared" si="6"/>
        <v>0</v>
      </c>
      <c r="L434" s="63" t="s">
        <v>237</v>
      </c>
      <c r="M434" s="63"/>
      <c r="N434" s="63" t="s">
        <v>237</v>
      </c>
      <c r="O434" s="63"/>
      <c r="P434" s="63" t="s">
        <v>237</v>
      </c>
      <c r="Q434" s="292"/>
      <c r="R434" s="63" t="s">
        <v>237</v>
      </c>
      <c r="S434" s="64"/>
      <c r="T434" s="63" t="s">
        <v>237</v>
      </c>
      <c r="U434" s="64"/>
      <c r="V434" s="63" t="s">
        <v>237</v>
      </c>
      <c r="W434" s="64">
        <f t="shared" si="1"/>
        <v>0</v>
      </c>
      <c r="X434" s="63" t="s">
        <v>237</v>
      </c>
      <c r="Y434" s="64"/>
      <c r="Z434" s="63" t="s">
        <v>237</v>
      </c>
      <c r="AA434" s="64"/>
      <c r="AB434" s="63" t="s">
        <v>237</v>
      </c>
      <c r="AC434" s="119"/>
      <c r="AD434" s="212"/>
      <c r="AE434" s="119"/>
      <c r="AF434" s="119"/>
      <c r="AG434" s="119"/>
      <c r="AH434" s="119"/>
      <c r="AI434" s="119"/>
      <c r="AJ434" s="119"/>
      <c r="AK434" s="119"/>
      <c r="AL434" s="119"/>
      <c r="AM434" s="119"/>
      <c r="AN434" s="119"/>
      <c r="AO434" s="119"/>
      <c r="AP434" s="119"/>
      <c r="AQ434" s="119"/>
      <c r="AR434" s="119"/>
    </row>
    <row r="435" spans="1:44" s="6" customFormat="1" ht="22.5" hidden="1">
      <c r="A435" s="29" t="s">
        <v>328</v>
      </c>
      <c r="B435" s="51"/>
      <c r="C435" s="203"/>
      <c r="D435" s="202"/>
      <c r="E435" s="271"/>
      <c r="F435" s="63"/>
      <c r="G435" s="63"/>
      <c r="H435" s="63"/>
      <c r="I435" s="63"/>
      <c r="J435" s="63"/>
      <c r="K435" s="63">
        <f t="shared" si="6"/>
        <v>0</v>
      </c>
      <c r="L435" s="63"/>
      <c r="M435" s="63"/>
      <c r="N435" s="63"/>
      <c r="O435" s="63"/>
      <c r="P435" s="63"/>
      <c r="Q435" s="292"/>
      <c r="R435" s="63"/>
      <c r="S435" s="64"/>
      <c r="T435" s="63"/>
      <c r="U435" s="64"/>
      <c r="V435" s="63"/>
      <c r="W435" s="64">
        <f t="shared" si="1"/>
        <v>0</v>
      </c>
      <c r="X435" s="63"/>
      <c r="Y435" s="64"/>
      <c r="Z435" s="63"/>
      <c r="AA435" s="64"/>
      <c r="AB435" s="63"/>
      <c r="AC435" s="119"/>
      <c r="AD435" s="212"/>
      <c r="AE435" s="119"/>
      <c r="AF435" s="119"/>
      <c r="AG435" s="119"/>
      <c r="AH435" s="119"/>
      <c r="AI435" s="119"/>
      <c r="AJ435" s="119"/>
      <c r="AK435" s="119"/>
      <c r="AL435" s="119"/>
      <c r="AM435" s="119"/>
      <c r="AN435" s="119"/>
      <c r="AO435" s="119"/>
      <c r="AP435" s="119"/>
      <c r="AQ435" s="119"/>
      <c r="AR435" s="119"/>
    </row>
    <row r="436" spans="1:44" s="6" customFormat="1" ht="18" hidden="1">
      <c r="A436" s="29" t="s">
        <v>329</v>
      </c>
      <c r="B436" s="51" t="s">
        <v>142</v>
      </c>
      <c r="C436" s="203" t="s">
        <v>1025</v>
      </c>
      <c r="D436" s="202" t="s">
        <v>1026</v>
      </c>
      <c r="E436" s="271"/>
      <c r="F436" s="63" t="s">
        <v>237</v>
      </c>
      <c r="G436" s="63"/>
      <c r="H436" s="63" t="s">
        <v>237</v>
      </c>
      <c r="I436" s="63"/>
      <c r="J436" s="63" t="s">
        <v>237</v>
      </c>
      <c r="K436" s="63">
        <f t="shared" si="6"/>
        <v>0</v>
      </c>
      <c r="L436" s="63" t="s">
        <v>237</v>
      </c>
      <c r="M436" s="63"/>
      <c r="N436" s="63" t="s">
        <v>237</v>
      </c>
      <c r="O436" s="63"/>
      <c r="P436" s="63" t="s">
        <v>237</v>
      </c>
      <c r="Q436" s="292"/>
      <c r="R436" s="63" t="s">
        <v>237</v>
      </c>
      <c r="S436" s="64"/>
      <c r="T436" s="63" t="s">
        <v>237</v>
      </c>
      <c r="U436" s="64"/>
      <c r="V436" s="63" t="s">
        <v>237</v>
      </c>
      <c r="W436" s="64">
        <f t="shared" si="1"/>
        <v>0</v>
      </c>
      <c r="X436" s="63" t="s">
        <v>237</v>
      </c>
      <c r="Y436" s="64"/>
      <c r="Z436" s="63" t="s">
        <v>237</v>
      </c>
      <c r="AA436" s="64"/>
      <c r="AB436" s="63" t="s">
        <v>237</v>
      </c>
      <c r="AC436" s="119"/>
      <c r="AD436" s="212"/>
      <c r="AE436" s="119"/>
      <c r="AF436" s="119"/>
      <c r="AG436" s="119"/>
      <c r="AH436" s="119"/>
      <c r="AI436" s="119"/>
      <c r="AJ436" s="119"/>
      <c r="AK436" s="119"/>
      <c r="AL436" s="119"/>
      <c r="AM436" s="119"/>
      <c r="AN436" s="119"/>
      <c r="AO436" s="119"/>
      <c r="AP436" s="119"/>
      <c r="AQ436" s="119"/>
      <c r="AR436" s="119"/>
    </row>
    <row r="437" spans="1:44" s="6" customFormat="1" ht="18" hidden="1">
      <c r="A437" s="56" t="s">
        <v>259</v>
      </c>
      <c r="B437" s="51" t="s">
        <v>143</v>
      </c>
      <c r="C437" s="203" t="s">
        <v>1025</v>
      </c>
      <c r="D437" s="202" t="s">
        <v>1026</v>
      </c>
      <c r="E437" s="271"/>
      <c r="F437" s="63" t="s">
        <v>237</v>
      </c>
      <c r="G437" s="63"/>
      <c r="H437" s="63" t="s">
        <v>237</v>
      </c>
      <c r="I437" s="63"/>
      <c r="J437" s="63" t="s">
        <v>237</v>
      </c>
      <c r="K437" s="63">
        <f t="shared" si="6"/>
        <v>0</v>
      </c>
      <c r="L437" s="63" t="s">
        <v>237</v>
      </c>
      <c r="M437" s="63"/>
      <c r="N437" s="63" t="s">
        <v>237</v>
      </c>
      <c r="O437" s="63"/>
      <c r="P437" s="63" t="s">
        <v>237</v>
      </c>
      <c r="Q437" s="292"/>
      <c r="R437" s="63" t="s">
        <v>237</v>
      </c>
      <c r="S437" s="64"/>
      <c r="T437" s="63" t="s">
        <v>237</v>
      </c>
      <c r="U437" s="64"/>
      <c r="V437" s="63" t="s">
        <v>237</v>
      </c>
      <c r="W437" s="64">
        <f t="shared" si="1"/>
        <v>0</v>
      </c>
      <c r="X437" s="63" t="s">
        <v>237</v>
      </c>
      <c r="Y437" s="64"/>
      <c r="Z437" s="63" t="s">
        <v>237</v>
      </c>
      <c r="AA437" s="64"/>
      <c r="AB437" s="63" t="s">
        <v>237</v>
      </c>
      <c r="AC437" s="119"/>
      <c r="AD437" s="212"/>
      <c r="AE437" s="119"/>
      <c r="AF437" s="119"/>
      <c r="AG437" s="119"/>
      <c r="AH437" s="119"/>
      <c r="AI437" s="119"/>
      <c r="AJ437" s="119"/>
      <c r="AK437" s="119"/>
      <c r="AL437" s="119"/>
      <c r="AM437" s="119"/>
      <c r="AN437" s="119"/>
      <c r="AO437" s="119"/>
      <c r="AP437" s="119"/>
      <c r="AQ437" s="119"/>
      <c r="AR437" s="119"/>
    </row>
    <row r="438" spans="1:44" s="69" customFormat="1" ht="25.5" customHeight="1">
      <c r="A438" s="117" t="s">
        <v>602</v>
      </c>
      <c r="B438" s="49" t="s">
        <v>603</v>
      </c>
      <c r="C438" s="179" t="s">
        <v>1025</v>
      </c>
      <c r="D438" s="179" t="s">
        <v>1026</v>
      </c>
      <c r="E438" s="346"/>
      <c r="F438" s="68" t="s">
        <v>237</v>
      </c>
      <c r="G438" s="68"/>
      <c r="H438" s="68" t="s">
        <v>237</v>
      </c>
      <c r="I438" s="68"/>
      <c r="J438" s="68" t="s">
        <v>237</v>
      </c>
      <c r="K438" s="73">
        <f>AC438+AE438+AG438+AI438+AK438+AM438+AO438+AQ438</f>
        <v>2908115.64</v>
      </c>
      <c r="L438" s="68" t="s">
        <v>237</v>
      </c>
      <c r="M438" s="68"/>
      <c r="N438" s="68" t="s">
        <v>237</v>
      </c>
      <c r="O438" s="68"/>
      <c r="P438" s="68" t="s">
        <v>237</v>
      </c>
      <c r="Q438" s="134"/>
      <c r="R438" s="68" t="s">
        <v>237</v>
      </c>
      <c r="S438" s="68"/>
      <c r="T438" s="68" t="s">
        <v>237</v>
      </c>
      <c r="U438" s="68"/>
      <c r="V438" s="68" t="s">
        <v>237</v>
      </c>
      <c r="W438" s="68">
        <f t="shared" si="1"/>
        <v>2749637.81</v>
      </c>
      <c r="X438" s="68" t="s">
        <v>237</v>
      </c>
      <c r="Y438" s="68"/>
      <c r="Z438" s="68" t="s">
        <v>237</v>
      </c>
      <c r="AA438" s="68"/>
      <c r="AB438" s="68" t="s">
        <v>237</v>
      </c>
      <c r="AC438" s="120">
        <v>1180362.72</v>
      </c>
      <c r="AD438" s="120">
        <v>1156800.62</v>
      </c>
      <c r="AE438" s="120">
        <v>92735.02</v>
      </c>
      <c r="AF438" s="120">
        <v>90265.47</v>
      </c>
      <c r="AG438" s="210">
        <v>628246.38</v>
      </c>
      <c r="AH438" s="210">
        <v>587039.02</v>
      </c>
      <c r="AI438" s="120">
        <v>257671.52</v>
      </c>
      <c r="AJ438" s="120">
        <v>252235.65</v>
      </c>
      <c r="AK438" s="120"/>
      <c r="AL438" s="120"/>
      <c r="AM438" s="120"/>
      <c r="AN438" s="120"/>
      <c r="AO438" s="120"/>
      <c r="AP438" s="120"/>
      <c r="AQ438" s="120">
        <v>749100</v>
      </c>
      <c r="AR438" s="120">
        <v>663297.05</v>
      </c>
    </row>
    <row r="439" spans="1:44" s="6" customFormat="1" ht="18">
      <c r="A439" s="117" t="s">
        <v>320</v>
      </c>
      <c r="B439" s="105"/>
      <c r="C439" s="181"/>
      <c r="D439" s="181"/>
      <c r="E439" s="281"/>
      <c r="F439" s="126"/>
      <c r="G439" s="126"/>
      <c r="H439" s="65"/>
      <c r="I439" s="126"/>
      <c r="J439" s="126"/>
      <c r="K439" s="63"/>
      <c r="L439" s="65"/>
      <c r="M439" s="65"/>
      <c r="N439" s="126"/>
      <c r="O439" s="65"/>
      <c r="P439" s="126"/>
      <c r="Q439" s="310"/>
      <c r="R439" s="126"/>
      <c r="S439" s="65"/>
      <c r="T439" s="126"/>
      <c r="U439" s="126"/>
      <c r="V439" s="65"/>
      <c r="W439" s="64"/>
      <c r="X439" s="65"/>
      <c r="Y439" s="126"/>
      <c r="Z439" s="65"/>
      <c r="AA439" s="126"/>
      <c r="AB439" s="65"/>
      <c r="AC439" s="119"/>
      <c r="AD439" s="212"/>
      <c r="AE439" s="119"/>
      <c r="AF439" s="119"/>
      <c r="AG439" s="119"/>
      <c r="AH439" s="119"/>
      <c r="AI439" s="119"/>
      <c r="AJ439" s="119"/>
      <c r="AK439" s="119"/>
      <c r="AL439" s="119"/>
      <c r="AM439" s="119"/>
      <c r="AN439" s="119"/>
      <c r="AO439" s="119"/>
      <c r="AP439" s="119"/>
      <c r="AQ439" s="119"/>
      <c r="AR439" s="119"/>
    </row>
    <row r="440" spans="1:44" s="6" customFormat="1" ht="21.75" hidden="1">
      <c r="A440" s="29" t="s">
        <v>321</v>
      </c>
      <c r="B440" s="50" t="s">
        <v>604</v>
      </c>
      <c r="C440" s="202" t="s">
        <v>1048</v>
      </c>
      <c r="D440" s="202" t="s">
        <v>1026</v>
      </c>
      <c r="E440" s="271"/>
      <c r="F440" s="63" t="s">
        <v>237</v>
      </c>
      <c r="G440" s="63"/>
      <c r="H440" s="63" t="s">
        <v>237</v>
      </c>
      <c r="I440" s="63"/>
      <c r="J440" s="63" t="s">
        <v>237</v>
      </c>
      <c r="K440" s="63">
        <f aca="true" t="shared" si="7" ref="K440:K447">AC440+AE440+AG440+AI440+AK440+AM440+AQ440</f>
        <v>0</v>
      </c>
      <c r="L440" s="63" t="s">
        <v>237</v>
      </c>
      <c r="M440" s="63"/>
      <c r="N440" s="63" t="s">
        <v>237</v>
      </c>
      <c r="O440" s="63"/>
      <c r="P440" s="63" t="s">
        <v>237</v>
      </c>
      <c r="Q440" s="294"/>
      <c r="R440" s="63" t="s">
        <v>237</v>
      </c>
      <c r="S440" s="63"/>
      <c r="T440" s="63" t="s">
        <v>237</v>
      </c>
      <c r="U440" s="63"/>
      <c r="V440" s="63" t="s">
        <v>237</v>
      </c>
      <c r="W440" s="64">
        <f t="shared" si="1"/>
        <v>0</v>
      </c>
      <c r="X440" s="63" t="s">
        <v>237</v>
      </c>
      <c r="Y440" s="63"/>
      <c r="Z440" s="63" t="s">
        <v>237</v>
      </c>
      <c r="AA440" s="63"/>
      <c r="AB440" s="63" t="s">
        <v>237</v>
      </c>
      <c r="AC440" s="119"/>
      <c r="AD440" s="212"/>
      <c r="AE440" s="119"/>
      <c r="AF440" s="119"/>
      <c r="AG440" s="119"/>
      <c r="AH440" s="119"/>
      <c r="AI440" s="119"/>
      <c r="AJ440" s="119"/>
      <c r="AK440" s="119"/>
      <c r="AL440" s="119"/>
      <c r="AM440" s="119"/>
      <c r="AN440" s="119"/>
      <c r="AO440" s="119"/>
      <c r="AP440" s="119"/>
      <c r="AQ440" s="119"/>
      <c r="AR440" s="119"/>
    </row>
    <row r="441" spans="1:44" s="6" customFormat="1" ht="22.5" hidden="1">
      <c r="A441" s="29" t="s">
        <v>318</v>
      </c>
      <c r="B441" s="51"/>
      <c r="C441" s="203"/>
      <c r="D441" s="202"/>
      <c r="E441" s="271"/>
      <c r="F441" s="63"/>
      <c r="G441" s="63"/>
      <c r="H441" s="63"/>
      <c r="I441" s="63"/>
      <c r="J441" s="63"/>
      <c r="K441" s="63">
        <f t="shared" si="7"/>
        <v>0</v>
      </c>
      <c r="L441" s="63"/>
      <c r="M441" s="63"/>
      <c r="N441" s="63"/>
      <c r="O441" s="63"/>
      <c r="P441" s="63"/>
      <c r="Q441" s="292"/>
      <c r="R441" s="63"/>
      <c r="S441" s="64"/>
      <c r="T441" s="63"/>
      <c r="U441" s="64"/>
      <c r="V441" s="63"/>
      <c r="W441" s="64">
        <f t="shared" si="1"/>
        <v>0</v>
      </c>
      <c r="X441" s="63"/>
      <c r="Y441" s="64"/>
      <c r="Z441" s="63"/>
      <c r="AA441" s="64"/>
      <c r="AB441" s="63"/>
      <c r="AC441" s="119"/>
      <c r="AD441" s="212"/>
      <c r="AE441" s="119"/>
      <c r="AF441" s="119"/>
      <c r="AG441" s="119"/>
      <c r="AH441" s="119"/>
      <c r="AI441" s="119"/>
      <c r="AJ441" s="119"/>
      <c r="AK441" s="119"/>
      <c r="AL441" s="119"/>
      <c r="AM441" s="119"/>
      <c r="AN441" s="119"/>
      <c r="AO441" s="119"/>
      <c r="AP441" s="119"/>
      <c r="AQ441" s="119"/>
      <c r="AR441" s="119"/>
    </row>
    <row r="442" spans="1:44" s="6" customFormat="1" ht="22.5" hidden="1">
      <c r="A442" s="29" t="s">
        <v>322</v>
      </c>
      <c r="B442" s="51" t="s">
        <v>605</v>
      </c>
      <c r="C442" s="203" t="s">
        <v>1048</v>
      </c>
      <c r="D442" s="202" t="s">
        <v>1026</v>
      </c>
      <c r="E442" s="271"/>
      <c r="F442" s="63" t="s">
        <v>237</v>
      </c>
      <c r="G442" s="63"/>
      <c r="H442" s="63" t="s">
        <v>237</v>
      </c>
      <c r="I442" s="63"/>
      <c r="J442" s="63" t="s">
        <v>237</v>
      </c>
      <c r="K442" s="63">
        <f t="shared" si="7"/>
        <v>0</v>
      </c>
      <c r="L442" s="63" t="s">
        <v>237</v>
      </c>
      <c r="M442" s="63"/>
      <c r="N442" s="63" t="s">
        <v>237</v>
      </c>
      <c r="O442" s="63"/>
      <c r="P442" s="63" t="s">
        <v>237</v>
      </c>
      <c r="Q442" s="292"/>
      <c r="R442" s="63" t="s">
        <v>237</v>
      </c>
      <c r="S442" s="64"/>
      <c r="T442" s="63" t="s">
        <v>237</v>
      </c>
      <c r="U442" s="64"/>
      <c r="V442" s="63" t="s">
        <v>237</v>
      </c>
      <c r="W442" s="64">
        <f t="shared" si="1"/>
        <v>0</v>
      </c>
      <c r="X442" s="63" t="s">
        <v>237</v>
      </c>
      <c r="Y442" s="64"/>
      <c r="Z442" s="63" t="s">
        <v>237</v>
      </c>
      <c r="AA442" s="64"/>
      <c r="AB442" s="63" t="s">
        <v>237</v>
      </c>
      <c r="AC442" s="119"/>
      <c r="AD442" s="212"/>
      <c r="AE442" s="119"/>
      <c r="AF442" s="119"/>
      <c r="AG442" s="119"/>
      <c r="AH442" s="119"/>
      <c r="AI442" s="119"/>
      <c r="AJ442" s="119"/>
      <c r="AK442" s="119"/>
      <c r="AL442" s="119"/>
      <c r="AM442" s="119"/>
      <c r="AN442" s="119"/>
      <c r="AO442" s="119"/>
      <c r="AP442" s="119"/>
      <c r="AQ442" s="119"/>
      <c r="AR442" s="119"/>
    </row>
    <row r="443" spans="1:44" s="6" customFormat="1" ht="18" hidden="1">
      <c r="A443" s="29" t="s">
        <v>259</v>
      </c>
      <c r="B443" s="51" t="s">
        <v>606</v>
      </c>
      <c r="C443" s="203" t="s">
        <v>1048</v>
      </c>
      <c r="D443" s="202" t="s">
        <v>1026</v>
      </c>
      <c r="E443" s="271"/>
      <c r="F443" s="63" t="s">
        <v>237</v>
      </c>
      <c r="G443" s="63"/>
      <c r="H443" s="63" t="s">
        <v>237</v>
      </c>
      <c r="I443" s="63"/>
      <c r="J443" s="63" t="s">
        <v>237</v>
      </c>
      <c r="K443" s="63">
        <f t="shared" si="7"/>
        <v>0</v>
      </c>
      <c r="L443" s="63" t="s">
        <v>237</v>
      </c>
      <c r="M443" s="63"/>
      <c r="N443" s="63" t="s">
        <v>237</v>
      </c>
      <c r="O443" s="63"/>
      <c r="P443" s="63" t="s">
        <v>237</v>
      </c>
      <c r="Q443" s="292"/>
      <c r="R443" s="63" t="s">
        <v>237</v>
      </c>
      <c r="S443" s="64"/>
      <c r="T443" s="63" t="s">
        <v>237</v>
      </c>
      <c r="U443" s="64"/>
      <c r="V443" s="63" t="s">
        <v>237</v>
      </c>
      <c r="W443" s="64">
        <f t="shared" si="1"/>
        <v>0</v>
      </c>
      <c r="X443" s="63" t="s">
        <v>237</v>
      </c>
      <c r="Y443" s="64"/>
      <c r="Z443" s="63" t="s">
        <v>237</v>
      </c>
      <c r="AA443" s="64"/>
      <c r="AB443" s="63" t="s">
        <v>237</v>
      </c>
      <c r="AC443" s="119"/>
      <c r="AD443" s="212"/>
      <c r="AE443" s="119"/>
      <c r="AF443" s="119"/>
      <c r="AG443" s="119"/>
      <c r="AH443" s="119"/>
      <c r="AI443" s="119"/>
      <c r="AJ443" s="119"/>
      <c r="AK443" s="119"/>
      <c r="AL443" s="119"/>
      <c r="AM443" s="119"/>
      <c r="AN443" s="119"/>
      <c r="AO443" s="119"/>
      <c r="AP443" s="119"/>
      <c r="AQ443" s="119"/>
      <c r="AR443" s="119"/>
    </row>
    <row r="444" spans="1:44" s="6" customFormat="1" ht="21" hidden="1">
      <c r="A444" s="55" t="s">
        <v>79</v>
      </c>
      <c r="B444" s="51" t="s">
        <v>608</v>
      </c>
      <c r="C444" s="203" t="s">
        <v>1052</v>
      </c>
      <c r="D444" s="202" t="s">
        <v>1026</v>
      </c>
      <c r="E444" s="271"/>
      <c r="F444" s="63" t="s">
        <v>237</v>
      </c>
      <c r="G444" s="63"/>
      <c r="H444" s="63" t="s">
        <v>237</v>
      </c>
      <c r="I444" s="63"/>
      <c r="J444" s="63" t="s">
        <v>237</v>
      </c>
      <c r="K444" s="63">
        <f t="shared" si="7"/>
        <v>0</v>
      </c>
      <c r="L444" s="63" t="s">
        <v>237</v>
      </c>
      <c r="M444" s="63"/>
      <c r="N444" s="63" t="s">
        <v>237</v>
      </c>
      <c r="O444" s="63"/>
      <c r="P444" s="63" t="s">
        <v>237</v>
      </c>
      <c r="Q444" s="292"/>
      <c r="R444" s="63" t="s">
        <v>237</v>
      </c>
      <c r="S444" s="64"/>
      <c r="T444" s="63" t="s">
        <v>237</v>
      </c>
      <c r="U444" s="64"/>
      <c r="V444" s="63" t="s">
        <v>237</v>
      </c>
      <c r="W444" s="64">
        <f t="shared" si="1"/>
        <v>0</v>
      </c>
      <c r="X444" s="63" t="s">
        <v>237</v>
      </c>
      <c r="Y444" s="64"/>
      <c r="Z444" s="63" t="s">
        <v>237</v>
      </c>
      <c r="AA444" s="64"/>
      <c r="AB444" s="63" t="s">
        <v>237</v>
      </c>
      <c r="AC444" s="119"/>
      <c r="AD444" s="212"/>
      <c r="AE444" s="119"/>
      <c r="AF444" s="119"/>
      <c r="AG444" s="119"/>
      <c r="AH444" s="119"/>
      <c r="AI444" s="119"/>
      <c r="AJ444" s="119"/>
      <c r="AK444" s="119"/>
      <c r="AL444" s="119"/>
      <c r="AM444" s="119"/>
      <c r="AN444" s="119"/>
      <c r="AO444" s="119"/>
      <c r="AP444" s="119"/>
      <c r="AQ444" s="119"/>
      <c r="AR444" s="119"/>
    </row>
    <row r="445" spans="1:44" s="6" customFormat="1" ht="22.5" hidden="1">
      <c r="A445" s="29" t="s">
        <v>323</v>
      </c>
      <c r="B445" s="51"/>
      <c r="C445" s="203"/>
      <c r="D445" s="202"/>
      <c r="E445" s="271"/>
      <c r="F445" s="63"/>
      <c r="G445" s="63"/>
      <c r="H445" s="63"/>
      <c r="I445" s="63"/>
      <c r="J445" s="63"/>
      <c r="K445" s="63">
        <f t="shared" si="7"/>
        <v>0</v>
      </c>
      <c r="L445" s="63"/>
      <c r="M445" s="63"/>
      <c r="N445" s="63"/>
      <c r="O445" s="63"/>
      <c r="P445" s="63"/>
      <c r="Q445" s="292"/>
      <c r="R445" s="63"/>
      <c r="S445" s="64"/>
      <c r="T445" s="63"/>
      <c r="U445" s="64"/>
      <c r="V445" s="63"/>
      <c r="W445" s="64">
        <f t="shared" si="1"/>
        <v>0</v>
      </c>
      <c r="X445" s="63"/>
      <c r="Y445" s="64"/>
      <c r="Z445" s="63"/>
      <c r="AA445" s="64"/>
      <c r="AB445" s="63"/>
      <c r="AC445" s="119"/>
      <c r="AD445" s="212"/>
      <c r="AE445" s="119"/>
      <c r="AF445" s="119"/>
      <c r="AG445" s="119"/>
      <c r="AH445" s="119"/>
      <c r="AI445" s="119"/>
      <c r="AJ445" s="119"/>
      <c r="AK445" s="119"/>
      <c r="AL445" s="119"/>
      <c r="AM445" s="119"/>
      <c r="AN445" s="119"/>
      <c r="AO445" s="119"/>
      <c r="AP445" s="119"/>
      <c r="AQ445" s="119"/>
      <c r="AR445" s="119"/>
    </row>
    <row r="446" spans="1:44" s="6" customFormat="1" ht="22.5" hidden="1">
      <c r="A446" s="29" t="s">
        <v>324</v>
      </c>
      <c r="B446" s="51" t="s">
        <v>609</v>
      </c>
      <c r="C446" s="203" t="s">
        <v>1052</v>
      </c>
      <c r="D446" s="202" t="s">
        <v>1026</v>
      </c>
      <c r="E446" s="271"/>
      <c r="F446" s="63" t="s">
        <v>237</v>
      </c>
      <c r="G446" s="63"/>
      <c r="H446" s="63" t="s">
        <v>237</v>
      </c>
      <c r="I446" s="63"/>
      <c r="J446" s="63" t="s">
        <v>237</v>
      </c>
      <c r="K446" s="63">
        <f t="shared" si="7"/>
        <v>0</v>
      </c>
      <c r="L446" s="63" t="s">
        <v>237</v>
      </c>
      <c r="M446" s="63"/>
      <c r="N446" s="63" t="s">
        <v>237</v>
      </c>
      <c r="O446" s="63"/>
      <c r="P446" s="63" t="s">
        <v>237</v>
      </c>
      <c r="Q446" s="292"/>
      <c r="R446" s="63" t="s">
        <v>237</v>
      </c>
      <c r="S446" s="64"/>
      <c r="T446" s="63" t="s">
        <v>237</v>
      </c>
      <c r="U446" s="64"/>
      <c r="V446" s="63" t="s">
        <v>237</v>
      </c>
      <c r="W446" s="64">
        <f t="shared" si="1"/>
        <v>0</v>
      </c>
      <c r="X446" s="63" t="s">
        <v>237</v>
      </c>
      <c r="Y446" s="64"/>
      <c r="Z446" s="63" t="s">
        <v>237</v>
      </c>
      <c r="AA446" s="64"/>
      <c r="AB446" s="63" t="s">
        <v>237</v>
      </c>
      <c r="AC446" s="119"/>
      <c r="AD446" s="212"/>
      <c r="AE446" s="119"/>
      <c r="AF446" s="119"/>
      <c r="AG446" s="119"/>
      <c r="AH446" s="119"/>
      <c r="AI446" s="119"/>
      <c r="AJ446" s="119"/>
      <c r="AK446" s="119"/>
      <c r="AL446" s="119"/>
      <c r="AM446" s="119"/>
      <c r="AN446" s="119"/>
      <c r="AO446" s="119"/>
      <c r="AP446" s="119"/>
      <c r="AQ446" s="119"/>
      <c r="AR446" s="119"/>
    </row>
    <row r="447" spans="1:44" s="6" customFormat="1" ht="18" hidden="1">
      <c r="A447" s="29" t="s">
        <v>259</v>
      </c>
      <c r="B447" s="51" t="s">
        <v>610</v>
      </c>
      <c r="C447" s="203" t="s">
        <v>1052</v>
      </c>
      <c r="D447" s="202" t="s">
        <v>1026</v>
      </c>
      <c r="E447" s="271"/>
      <c r="F447" s="63" t="s">
        <v>237</v>
      </c>
      <c r="G447" s="63"/>
      <c r="H447" s="63" t="s">
        <v>237</v>
      </c>
      <c r="I447" s="63"/>
      <c r="J447" s="63" t="s">
        <v>237</v>
      </c>
      <c r="K447" s="63">
        <f t="shared" si="7"/>
        <v>0</v>
      </c>
      <c r="L447" s="63" t="s">
        <v>237</v>
      </c>
      <c r="M447" s="63"/>
      <c r="N447" s="63" t="s">
        <v>237</v>
      </c>
      <c r="O447" s="63"/>
      <c r="P447" s="63" t="s">
        <v>237</v>
      </c>
      <c r="Q447" s="292"/>
      <c r="R447" s="63" t="s">
        <v>237</v>
      </c>
      <c r="S447" s="64"/>
      <c r="T447" s="63" t="s">
        <v>237</v>
      </c>
      <c r="U447" s="64"/>
      <c r="V447" s="63" t="s">
        <v>237</v>
      </c>
      <c r="W447" s="64">
        <f t="shared" si="1"/>
        <v>0</v>
      </c>
      <c r="X447" s="63" t="s">
        <v>237</v>
      </c>
      <c r="Y447" s="64"/>
      <c r="Z447" s="63" t="s">
        <v>237</v>
      </c>
      <c r="AA447" s="64"/>
      <c r="AB447" s="63" t="s">
        <v>237</v>
      </c>
      <c r="AC447" s="119"/>
      <c r="AD447" s="212"/>
      <c r="AE447" s="119"/>
      <c r="AF447" s="119"/>
      <c r="AG447" s="119"/>
      <c r="AH447" s="119"/>
      <c r="AI447" s="119"/>
      <c r="AJ447" s="119"/>
      <c r="AK447" s="119"/>
      <c r="AL447" s="119"/>
      <c r="AM447" s="119"/>
      <c r="AN447" s="119"/>
      <c r="AO447" s="119"/>
      <c r="AP447" s="119"/>
      <c r="AQ447" s="119"/>
      <c r="AR447" s="119"/>
    </row>
    <row r="448" spans="1:44" s="69" customFormat="1" ht="18">
      <c r="A448" s="55" t="s">
        <v>80</v>
      </c>
      <c r="B448" s="49" t="s">
        <v>611</v>
      </c>
      <c r="C448" s="179" t="s">
        <v>1054</v>
      </c>
      <c r="D448" s="240" t="s">
        <v>1026</v>
      </c>
      <c r="E448" s="347"/>
      <c r="F448" s="73" t="s">
        <v>237</v>
      </c>
      <c r="G448" s="73"/>
      <c r="H448" s="73" t="s">
        <v>237</v>
      </c>
      <c r="I448" s="73"/>
      <c r="J448" s="73" t="s">
        <v>237</v>
      </c>
      <c r="K448" s="73">
        <f>AC448+AE448+AG448+AI448+AK448+AM448+AO448+AQ448</f>
        <v>2908115.64</v>
      </c>
      <c r="L448" s="73" t="s">
        <v>237</v>
      </c>
      <c r="M448" s="73"/>
      <c r="N448" s="73" t="s">
        <v>237</v>
      </c>
      <c r="O448" s="73"/>
      <c r="P448" s="73" t="s">
        <v>237</v>
      </c>
      <c r="Q448" s="134"/>
      <c r="R448" s="73" t="s">
        <v>237</v>
      </c>
      <c r="S448" s="68"/>
      <c r="T448" s="73" t="s">
        <v>237</v>
      </c>
      <c r="U448" s="68"/>
      <c r="V448" s="73" t="s">
        <v>237</v>
      </c>
      <c r="W448" s="68">
        <f t="shared" si="1"/>
        <v>2749637.81</v>
      </c>
      <c r="X448" s="73" t="s">
        <v>237</v>
      </c>
      <c r="Y448" s="68"/>
      <c r="Z448" s="73" t="s">
        <v>237</v>
      </c>
      <c r="AA448" s="68"/>
      <c r="AB448" s="73" t="s">
        <v>237</v>
      </c>
      <c r="AC448" s="120">
        <f>AC438</f>
        <v>1180362.72</v>
      </c>
      <c r="AD448" s="120">
        <f aca="true" t="shared" si="8" ref="AD448:AR448">AD438</f>
        <v>1156800.62</v>
      </c>
      <c r="AE448" s="120">
        <f t="shared" si="8"/>
        <v>92735.02</v>
      </c>
      <c r="AF448" s="120">
        <f>AF438</f>
        <v>90265.47</v>
      </c>
      <c r="AG448" s="210">
        <f t="shared" si="8"/>
        <v>628246.38</v>
      </c>
      <c r="AH448" s="210">
        <f t="shared" si="8"/>
        <v>587039.02</v>
      </c>
      <c r="AI448" s="120">
        <f t="shared" si="8"/>
        <v>257671.52</v>
      </c>
      <c r="AJ448" s="120">
        <f t="shared" si="8"/>
        <v>252235.65</v>
      </c>
      <c r="AK448" s="120">
        <f t="shared" si="8"/>
        <v>0</v>
      </c>
      <c r="AL448" s="120">
        <f t="shared" si="8"/>
        <v>0</v>
      </c>
      <c r="AM448" s="120">
        <f t="shared" si="8"/>
        <v>0</v>
      </c>
      <c r="AN448" s="120">
        <f t="shared" si="8"/>
        <v>0</v>
      </c>
      <c r="AO448" s="120">
        <f t="shared" si="8"/>
        <v>0</v>
      </c>
      <c r="AP448" s="120">
        <f t="shared" si="8"/>
        <v>0</v>
      </c>
      <c r="AQ448" s="120">
        <f t="shared" si="8"/>
        <v>749100</v>
      </c>
      <c r="AR448" s="120">
        <f t="shared" si="8"/>
        <v>663297.05</v>
      </c>
    </row>
    <row r="449" spans="1:44" s="6" customFormat="1" ht="22.5">
      <c r="A449" s="29" t="s">
        <v>325</v>
      </c>
      <c r="B449" s="51"/>
      <c r="C449" s="203"/>
      <c r="D449" s="202"/>
      <c r="E449" s="271"/>
      <c r="F449" s="63"/>
      <c r="G449" s="63"/>
      <c r="H449" s="63"/>
      <c r="I449" s="63"/>
      <c r="J449" s="63"/>
      <c r="K449" s="63"/>
      <c r="L449" s="63"/>
      <c r="M449" s="63"/>
      <c r="N449" s="63"/>
      <c r="O449" s="63"/>
      <c r="P449" s="63"/>
      <c r="Q449" s="292"/>
      <c r="R449" s="63"/>
      <c r="S449" s="64"/>
      <c r="T449" s="63"/>
      <c r="U449" s="64"/>
      <c r="V449" s="63"/>
      <c r="W449" s="64"/>
      <c r="X449" s="63"/>
      <c r="Y449" s="64"/>
      <c r="Z449" s="63"/>
      <c r="AA449" s="64"/>
      <c r="AB449" s="63"/>
      <c r="AC449" s="119"/>
      <c r="AD449" s="212"/>
      <c r="AE449" s="119"/>
      <c r="AF449" s="119"/>
      <c r="AG449" s="119"/>
      <c r="AH449" s="119"/>
      <c r="AI449" s="119"/>
      <c r="AJ449" s="119"/>
      <c r="AK449" s="119"/>
      <c r="AL449" s="119"/>
      <c r="AM449" s="119"/>
      <c r="AN449" s="119"/>
      <c r="AO449" s="119"/>
      <c r="AP449" s="119"/>
      <c r="AQ449" s="119"/>
      <c r="AR449" s="119"/>
    </row>
    <row r="450" spans="1:44" s="6" customFormat="1" ht="18">
      <c r="A450" s="29" t="s">
        <v>326</v>
      </c>
      <c r="B450" s="51" t="s">
        <v>612</v>
      </c>
      <c r="C450" s="203" t="s">
        <v>1054</v>
      </c>
      <c r="D450" s="202" t="s">
        <v>1026</v>
      </c>
      <c r="E450" s="271"/>
      <c r="F450" s="63" t="s">
        <v>237</v>
      </c>
      <c r="G450" s="63"/>
      <c r="H450" s="63" t="s">
        <v>237</v>
      </c>
      <c r="I450" s="63"/>
      <c r="J450" s="63" t="s">
        <v>237</v>
      </c>
      <c r="K450" s="63">
        <f>AC450+AE450+AG450+AI450+AK450+AM450+AO450+AQ450</f>
        <v>2159015.64</v>
      </c>
      <c r="L450" s="63" t="s">
        <v>237</v>
      </c>
      <c r="M450" s="63"/>
      <c r="N450" s="63" t="s">
        <v>237</v>
      </c>
      <c r="O450" s="63"/>
      <c r="P450" s="63" t="s">
        <v>237</v>
      </c>
      <c r="Q450" s="292"/>
      <c r="R450" s="63" t="s">
        <v>237</v>
      </c>
      <c r="S450" s="64"/>
      <c r="T450" s="63" t="s">
        <v>237</v>
      </c>
      <c r="U450" s="64"/>
      <c r="V450" s="63" t="s">
        <v>237</v>
      </c>
      <c r="W450" s="64">
        <f t="shared" si="1"/>
        <v>2086340.76</v>
      </c>
      <c r="X450" s="63" t="s">
        <v>237</v>
      </c>
      <c r="Y450" s="64"/>
      <c r="Z450" s="63" t="s">
        <v>237</v>
      </c>
      <c r="AA450" s="64"/>
      <c r="AB450" s="63" t="s">
        <v>237</v>
      </c>
      <c r="AC450" s="119">
        <f>AC448</f>
        <v>1180362.72</v>
      </c>
      <c r="AD450" s="212">
        <f aca="true" t="shared" si="9" ref="AD450:AP450">AD448</f>
        <v>1156800.62</v>
      </c>
      <c r="AE450" s="119">
        <f t="shared" si="9"/>
        <v>92735.02</v>
      </c>
      <c r="AF450" s="119">
        <f t="shared" si="9"/>
        <v>90265.47</v>
      </c>
      <c r="AG450" s="119">
        <f t="shared" si="9"/>
        <v>628246.38</v>
      </c>
      <c r="AH450" s="119">
        <f t="shared" si="9"/>
        <v>587039.02</v>
      </c>
      <c r="AI450" s="119">
        <f t="shared" si="9"/>
        <v>257671.52</v>
      </c>
      <c r="AJ450" s="119">
        <f t="shared" si="9"/>
        <v>252235.65</v>
      </c>
      <c r="AK450" s="119">
        <f t="shared" si="9"/>
        <v>0</v>
      </c>
      <c r="AL450" s="119">
        <f t="shared" si="9"/>
        <v>0</v>
      </c>
      <c r="AM450" s="119">
        <f t="shared" si="9"/>
        <v>0</v>
      </c>
      <c r="AN450" s="119">
        <f t="shared" si="9"/>
        <v>0</v>
      </c>
      <c r="AO450" s="119">
        <f t="shared" si="9"/>
        <v>0</v>
      </c>
      <c r="AP450" s="119">
        <f t="shared" si="9"/>
        <v>0</v>
      </c>
      <c r="AQ450" s="119"/>
      <c r="AR450" s="119"/>
    </row>
    <row r="451" spans="1:44" s="6" customFormat="1" ht="18">
      <c r="A451" s="29" t="s">
        <v>259</v>
      </c>
      <c r="B451" s="51" t="s">
        <v>613</v>
      </c>
      <c r="C451" s="203" t="s">
        <v>1054</v>
      </c>
      <c r="D451" s="202" t="s">
        <v>1026</v>
      </c>
      <c r="E451" s="271"/>
      <c r="F451" s="63" t="s">
        <v>237</v>
      </c>
      <c r="G451" s="63"/>
      <c r="H451" s="63" t="s">
        <v>237</v>
      </c>
      <c r="I451" s="63"/>
      <c r="J451" s="63" t="s">
        <v>237</v>
      </c>
      <c r="K451" s="63"/>
      <c r="L451" s="63" t="s">
        <v>237</v>
      </c>
      <c r="M451" s="63"/>
      <c r="N451" s="63" t="s">
        <v>237</v>
      </c>
      <c r="O451" s="63"/>
      <c r="P451" s="63" t="s">
        <v>237</v>
      </c>
      <c r="Q451" s="292"/>
      <c r="R451" s="63" t="s">
        <v>237</v>
      </c>
      <c r="S451" s="64"/>
      <c r="T451" s="63" t="s">
        <v>237</v>
      </c>
      <c r="U451" s="64"/>
      <c r="V451" s="63" t="s">
        <v>237</v>
      </c>
      <c r="W451" s="64"/>
      <c r="X451" s="63" t="s">
        <v>237</v>
      </c>
      <c r="Y451" s="64"/>
      <c r="Z451" s="63" t="s">
        <v>237</v>
      </c>
      <c r="AA451" s="64"/>
      <c r="AB451" s="63" t="s">
        <v>237</v>
      </c>
      <c r="AC451" s="119"/>
      <c r="AD451" s="212"/>
      <c r="AE451" s="119"/>
      <c r="AF451" s="119"/>
      <c r="AG451" s="119"/>
      <c r="AH451" s="119"/>
      <c r="AI451" s="119"/>
      <c r="AJ451" s="119"/>
      <c r="AK451" s="119"/>
      <c r="AL451" s="119"/>
      <c r="AM451" s="119"/>
      <c r="AN451" s="119"/>
      <c r="AO451" s="119"/>
      <c r="AP451" s="119"/>
      <c r="AQ451" s="119"/>
      <c r="AR451" s="119"/>
    </row>
    <row r="452" spans="1:44" s="6" customFormat="1" ht="21" hidden="1">
      <c r="A452" s="55" t="s">
        <v>81</v>
      </c>
      <c r="B452" s="51" t="s">
        <v>614</v>
      </c>
      <c r="C452" s="203" t="s">
        <v>1058</v>
      </c>
      <c r="D452" s="202" t="s">
        <v>1026</v>
      </c>
      <c r="E452" s="271"/>
      <c r="F452" s="63" t="s">
        <v>237</v>
      </c>
      <c r="G452" s="63"/>
      <c r="H452" s="63" t="s">
        <v>237</v>
      </c>
      <c r="I452" s="63"/>
      <c r="J452" s="63" t="s">
        <v>237</v>
      </c>
      <c r="K452" s="63">
        <f aca="true" t="shared" si="10" ref="K452:K463">AC452+AE452+AG452+AI452+AK452+AM452+AQ452</f>
        <v>0</v>
      </c>
      <c r="L452" s="63" t="s">
        <v>237</v>
      </c>
      <c r="M452" s="63"/>
      <c r="N452" s="63" t="s">
        <v>237</v>
      </c>
      <c r="O452" s="63"/>
      <c r="P452" s="63" t="s">
        <v>237</v>
      </c>
      <c r="Q452" s="292"/>
      <c r="R452" s="63" t="s">
        <v>237</v>
      </c>
      <c r="S452" s="64"/>
      <c r="T452" s="63" t="s">
        <v>237</v>
      </c>
      <c r="U452" s="64"/>
      <c r="V452" s="63" t="s">
        <v>237</v>
      </c>
      <c r="W452" s="64"/>
      <c r="X452" s="63" t="s">
        <v>237</v>
      </c>
      <c r="Y452" s="64"/>
      <c r="Z452" s="63" t="s">
        <v>237</v>
      </c>
      <c r="AA452" s="64"/>
      <c r="AB452" s="63" t="s">
        <v>237</v>
      </c>
      <c r="AC452" s="119"/>
      <c r="AD452" s="119"/>
      <c r="AE452" s="119"/>
      <c r="AF452" s="119"/>
      <c r="AG452" s="119"/>
      <c r="AH452" s="119"/>
      <c r="AI452" s="119"/>
      <c r="AJ452" s="119"/>
      <c r="AK452" s="119"/>
      <c r="AL452" s="119"/>
      <c r="AM452" s="119"/>
      <c r="AN452" s="119"/>
      <c r="AO452" s="119"/>
      <c r="AP452" s="119"/>
      <c r="AQ452" s="119"/>
      <c r="AR452" s="119"/>
    </row>
    <row r="453" spans="1:44" s="6" customFormat="1" ht="22.5" hidden="1">
      <c r="A453" s="29" t="s">
        <v>323</v>
      </c>
      <c r="B453" s="51"/>
      <c r="C453" s="203"/>
      <c r="D453" s="202"/>
      <c r="E453" s="271"/>
      <c r="F453" s="63"/>
      <c r="G453" s="63"/>
      <c r="H453" s="63"/>
      <c r="I453" s="63"/>
      <c r="J453" s="63"/>
      <c r="K453" s="63">
        <f t="shared" si="10"/>
        <v>0</v>
      </c>
      <c r="L453" s="63"/>
      <c r="M453" s="63"/>
      <c r="N453" s="63"/>
      <c r="O453" s="63"/>
      <c r="P453" s="63"/>
      <c r="Q453" s="292"/>
      <c r="R453" s="63"/>
      <c r="S453" s="64"/>
      <c r="T453" s="63"/>
      <c r="U453" s="64"/>
      <c r="V453" s="63"/>
      <c r="W453" s="64"/>
      <c r="X453" s="63"/>
      <c r="Y453" s="64"/>
      <c r="Z453" s="63"/>
      <c r="AA453" s="64"/>
      <c r="AB453" s="63"/>
      <c r="AC453" s="119"/>
      <c r="AD453" s="119"/>
      <c r="AE453" s="119"/>
      <c r="AF453" s="119"/>
      <c r="AG453" s="119"/>
      <c r="AH453" s="119"/>
      <c r="AI453" s="119"/>
      <c r="AJ453" s="119"/>
      <c r="AK453" s="119"/>
      <c r="AL453" s="119"/>
      <c r="AM453" s="119"/>
      <c r="AN453" s="119"/>
      <c r="AO453" s="119"/>
      <c r="AP453" s="119"/>
      <c r="AQ453" s="119"/>
      <c r="AR453" s="119"/>
    </row>
    <row r="454" spans="1:44" s="6" customFormat="1" ht="22.5" hidden="1">
      <c r="A454" s="29" t="s">
        <v>319</v>
      </c>
      <c r="B454" s="51" t="s">
        <v>615</v>
      </c>
      <c r="C454" s="203" t="s">
        <v>1058</v>
      </c>
      <c r="D454" s="202" t="s">
        <v>1026</v>
      </c>
      <c r="E454" s="271"/>
      <c r="F454" s="63" t="s">
        <v>237</v>
      </c>
      <c r="G454" s="63"/>
      <c r="H454" s="63" t="s">
        <v>237</v>
      </c>
      <c r="I454" s="63"/>
      <c r="J454" s="63" t="s">
        <v>237</v>
      </c>
      <c r="K454" s="63">
        <f t="shared" si="10"/>
        <v>0</v>
      </c>
      <c r="L454" s="63" t="s">
        <v>237</v>
      </c>
      <c r="M454" s="63"/>
      <c r="N454" s="63" t="s">
        <v>237</v>
      </c>
      <c r="O454" s="63"/>
      <c r="P454" s="63" t="s">
        <v>237</v>
      </c>
      <c r="Q454" s="292"/>
      <c r="R454" s="63" t="s">
        <v>237</v>
      </c>
      <c r="S454" s="64"/>
      <c r="T454" s="63" t="s">
        <v>237</v>
      </c>
      <c r="U454" s="64"/>
      <c r="V454" s="63" t="s">
        <v>237</v>
      </c>
      <c r="W454" s="64"/>
      <c r="X454" s="63" t="s">
        <v>237</v>
      </c>
      <c r="Y454" s="64"/>
      <c r="Z454" s="63" t="s">
        <v>237</v>
      </c>
      <c r="AA454" s="64"/>
      <c r="AB454" s="63" t="s">
        <v>237</v>
      </c>
      <c r="AC454" s="119"/>
      <c r="AD454" s="119"/>
      <c r="AE454" s="119"/>
      <c r="AF454" s="119"/>
      <c r="AG454" s="119"/>
      <c r="AH454" s="119"/>
      <c r="AI454" s="119"/>
      <c r="AJ454" s="119"/>
      <c r="AK454" s="119"/>
      <c r="AL454" s="119"/>
      <c r="AM454" s="119"/>
      <c r="AN454" s="119"/>
      <c r="AO454" s="119"/>
      <c r="AP454" s="119"/>
      <c r="AQ454" s="119"/>
      <c r="AR454" s="119"/>
    </row>
    <row r="455" spans="1:44" s="6" customFormat="1" ht="18" hidden="1">
      <c r="A455" s="29" t="s">
        <v>259</v>
      </c>
      <c r="B455" s="51" t="s">
        <v>616</v>
      </c>
      <c r="C455" s="203" t="s">
        <v>1058</v>
      </c>
      <c r="D455" s="202" t="s">
        <v>1026</v>
      </c>
      <c r="E455" s="271"/>
      <c r="F455" s="63" t="s">
        <v>237</v>
      </c>
      <c r="G455" s="63"/>
      <c r="H455" s="63" t="s">
        <v>237</v>
      </c>
      <c r="I455" s="63"/>
      <c r="J455" s="63" t="s">
        <v>237</v>
      </c>
      <c r="K455" s="63">
        <f t="shared" si="10"/>
        <v>0</v>
      </c>
      <c r="L455" s="63" t="s">
        <v>237</v>
      </c>
      <c r="M455" s="63"/>
      <c r="N455" s="63" t="s">
        <v>237</v>
      </c>
      <c r="O455" s="63"/>
      <c r="P455" s="63" t="s">
        <v>237</v>
      </c>
      <c r="Q455" s="292"/>
      <c r="R455" s="63" t="s">
        <v>237</v>
      </c>
      <c r="S455" s="64"/>
      <c r="T455" s="63" t="s">
        <v>237</v>
      </c>
      <c r="U455" s="64"/>
      <c r="V455" s="63" t="s">
        <v>237</v>
      </c>
      <c r="W455" s="64"/>
      <c r="X455" s="63" t="s">
        <v>237</v>
      </c>
      <c r="Y455" s="64"/>
      <c r="Z455" s="63" t="s">
        <v>237</v>
      </c>
      <c r="AA455" s="64"/>
      <c r="AB455" s="63" t="s">
        <v>237</v>
      </c>
      <c r="AC455" s="119"/>
      <c r="AD455" s="119"/>
      <c r="AE455" s="119"/>
      <c r="AF455" s="119"/>
      <c r="AG455" s="119"/>
      <c r="AH455" s="119"/>
      <c r="AI455" s="119"/>
      <c r="AJ455" s="119"/>
      <c r="AK455" s="119"/>
      <c r="AL455" s="119"/>
      <c r="AM455" s="119"/>
      <c r="AN455" s="119"/>
      <c r="AO455" s="119"/>
      <c r="AP455" s="119"/>
      <c r="AQ455" s="119"/>
      <c r="AR455" s="119"/>
    </row>
    <row r="456" spans="1:44" s="6" customFormat="1" ht="21" hidden="1">
      <c r="A456" s="55" t="s">
        <v>82</v>
      </c>
      <c r="B456" s="51" t="s">
        <v>617</v>
      </c>
      <c r="C456" s="203" t="s">
        <v>1071</v>
      </c>
      <c r="D456" s="202" t="s">
        <v>1026</v>
      </c>
      <c r="E456" s="271"/>
      <c r="F456" s="63" t="s">
        <v>237</v>
      </c>
      <c r="G456" s="63"/>
      <c r="H456" s="63" t="s">
        <v>237</v>
      </c>
      <c r="I456" s="63"/>
      <c r="J456" s="63" t="s">
        <v>237</v>
      </c>
      <c r="K456" s="63">
        <f t="shared" si="10"/>
        <v>0</v>
      </c>
      <c r="L456" s="63" t="s">
        <v>237</v>
      </c>
      <c r="M456" s="63"/>
      <c r="N456" s="63" t="s">
        <v>237</v>
      </c>
      <c r="O456" s="63"/>
      <c r="P456" s="63" t="s">
        <v>237</v>
      </c>
      <c r="Q456" s="292"/>
      <c r="R456" s="63" t="s">
        <v>237</v>
      </c>
      <c r="S456" s="64"/>
      <c r="T456" s="63" t="s">
        <v>237</v>
      </c>
      <c r="U456" s="64"/>
      <c r="V456" s="63" t="s">
        <v>237</v>
      </c>
      <c r="W456" s="64"/>
      <c r="X456" s="63" t="s">
        <v>237</v>
      </c>
      <c r="Y456" s="64"/>
      <c r="Z456" s="63" t="s">
        <v>237</v>
      </c>
      <c r="AA456" s="64"/>
      <c r="AB456" s="63" t="s">
        <v>237</v>
      </c>
      <c r="AC456" s="119"/>
      <c r="AD456" s="119"/>
      <c r="AE456" s="119"/>
      <c r="AF456" s="119"/>
      <c r="AG456" s="119"/>
      <c r="AH456" s="119"/>
      <c r="AI456" s="119"/>
      <c r="AJ456" s="119"/>
      <c r="AK456" s="119"/>
      <c r="AL456" s="119"/>
      <c r="AM456" s="119"/>
      <c r="AN456" s="119"/>
      <c r="AO456" s="119"/>
      <c r="AP456" s="119"/>
      <c r="AQ456" s="119"/>
      <c r="AR456" s="119"/>
    </row>
    <row r="457" spans="1:44" s="6" customFormat="1" ht="22.5" hidden="1">
      <c r="A457" s="29" t="s">
        <v>327</v>
      </c>
      <c r="B457" s="51"/>
      <c r="C457" s="203"/>
      <c r="D457" s="202"/>
      <c r="E457" s="271"/>
      <c r="F457" s="63"/>
      <c r="G457" s="63"/>
      <c r="H457" s="63"/>
      <c r="I457" s="63"/>
      <c r="J457" s="63"/>
      <c r="K457" s="63">
        <f t="shared" si="10"/>
        <v>0</v>
      </c>
      <c r="L457" s="63"/>
      <c r="M457" s="63"/>
      <c r="N457" s="63"/>
      <c r="O457" s="63"/>
      <c r="P457" s="63"/>
      <c r="Q457" s="292"/>
      <c r="R457" s="63"/>
      <c r="S457" s="64"/>
      <c r="T457" s="63"/>
      <c r="U457" s="64"/>
      <c r="V457" s="63"/>
      <c r="W457" s="64"/>
      <c r="X457" s="63"/>
      <c r="Y457" s="64"/>
      <c r="Z457" s="63"/>
      <c r="AA457" s="64"/>
      <c r="AB457" s="63"/>
      <c r="AC457" s="119"/>
      <c r="AD457" s="119"/>
      <c r="AE457" s="119"/>
      <c r="AF457" s="119"/>
      <c r="AG457" s="119"/>
      <c r="AH457" s="119"/>
      <c r="AI457" s="119"/>
      <c r="AJ457" s="119"/>
      <c r="AK457" s="119"/>
      <c r="AL457" s="119"/>
      <c r="AM457" s="119"/>
      <c r="AN457" s="119"/>
      <c r="AO457" s="119"/>
      <c r="AP457" s="119"/>
      <c r="AQ457" s="119"/>
      <c r="AR457" s="119"/>
    </row>
    <row r="458" spans="1:44" s="6" customFormat="1" ht="22.5" hidden="1">
      <c r="A458" s="29" t="s">
        <v>319</v>
      </c>
      <c r="B458" s="51" t="s">
        <v>618</v>
      </c>
      <c r="C458" s="203" t="s">
        <v>1071</v>
      </c>
      <c r="D458" s="202" t="s">
        <v>1026</v>
      </c>
      <c r="E458" s="271"/>
      <c r="F458" s="63" t="s">
        <v>237</v>
      </c>
      <c r="G458" s="63"/>
      <c r="H458" s="63" t="s">
        <v>237</v>
      </c>
      <c r="I458" s="63"/>
      <c r="J458" s="63" t="s">
        <v>237</v>
      </c>
      <c r="K458" s="63">
        <f t="shared" si="10"/>
        <v>0</v>
      </c>
      <c r="L458" s="63" t="s">
        <v>237</v>
      </c>
      <c r="M458" s="63"/>
      <c r="N458" s="63" t="s">
        <v>237</v>
      </c>
      <c r="O458" s="63"/>
      <c r="P458" s="63" t="s">
        <v>237</v>
      </c>
      <c r="Q458" s="292"/>
      <c r="R458" s="63" t="s">
        <v>237</v>
      </c>
      <c r="S458" s="64"/>
      <c r="T458" s="63" t="s">
        <v>237</v>
      </c>
      <c r="U458" s="64"/>
      <c r="V458" s="63" t="s">
        <v>237</v>
      </c>
      <c r="W458" s="64"/>
      <c r="X458" s="63" t="s">
        <v>237</v>
      </c>
      <c r="Y458" s="64"/>
      <c r="Z458" s="63" t="s">
        <v>237</v>
      </c>
      <c r="AA458" s="64"/>
      <c r="AB458" s="63" t="s">
        <v>237</v>
      </c>
      <c r="AC458" s="119"/>
      <c r="AD458" s="119"/>
      <c r="AE458" s="119"/>
      <c r="AF458" s="119"/>
      <c r="AG458" s="119"/>
      <c r="AH458" s="119"/>
      <c r="AI458" s="119"/>
      <c r="AJ458" s="119"/>
      <c r="AK458" s="119"/>
      <c r="AL458" s="119"/>
      <c r="AM458" s="119"/>
      <c r="AN458" s="119"/>
      <c r="AO458" s="119"/>
      <c r="AP458" s="119"/>
      <c r="AQ458" s="119"/>
      <c r="AR458" s="119"/>
    </row>
    <row r="459" spans="1:44" s="6" customFormat="1" ht="18" hidden="1">
      <c r="A459" s="29" t="s">
        <v>259</v>
      </c>
      <c r="B459" s="51" t="s">
        <v>619</v>
      </c>
      <c r="C459" s="203" t="s">
        <v>1071</v>
      </c>
      <c r="D459" s="202" t="s">
        <v>1026</v>
      </c>
      <c r="E459" s="271"/>
      <c r="F459" s="63" t="s">
        <v>237</v>
      </c>
      <c r="G459" s="63"/>
      <c r="H459" s="63" t="s">
        <v>237</v>
      </c>
      <c r="I459" s="63"/>
      <c r="J459" s="63" t="s">
        <v>237</v>
      </c>
      <c r="K459" s="63">
        <f t="shared" si="10"/>
        <v>0</v>
      </c>
      <c r="L459" s="63" t="s">
        <v>237</v>
      </c>
      <c r="M459" s="63"/>
      <c r="N459" s="63" t="s">
        <v>237</v>
      </c>
      <c r="O459" s="63"/>
      <c r="P459" s="63" t="s">
        <v>237</v>
      </c>
      <c r="Q459" s="292"/>
      <c r="R459" s="63" t="s">
        <v>237</v>
      </c>
      <c r="S459" s="64"/>
      <c r="T459" s="63" t="s">
        <v>237</v>
      </c>
      <c r="U459" s="64"/>
      <c r="V459" s="63" t="s">
        <v>237</v>
      </c>
      <c r="W459" s="64"/>
      <c r="X459" s="63" t="s">
        <v>237</v>
      </c>
      <c r="Y459" s="64"/>
      <c r="Z459" s="63" t="s">
        <v>237</v>
      </c>
      <c r="AA459" s="64"/>
      <c r="AB459" s="63" t="s">
        <v>237</v>
      </c>
      <c r="AC459" s="119"/>
      <c r="AD459" s="119"/>
      <c r="AE459" s="119"/>
      <c r="AF459" s="119"/>
      <c r="AG459" s="119"/>
      <c r="AH459" s="119"/>
      <c r="AI459" s="119"/>
      <c r="AJ459" s="119"/>
      <c r="AK459" s="119"/>
      <c r="AL459" s="119"/>
      <c r="AM459" s="119"/>
      <c r="AN459" s="119"/>
      <c r="AO459" s="119"/>
      <c r="AP459" s="119"/>
      <c r="AQ459" s="119"/>
      <c r="AR459" s="119"/>
    </row>
    <row r="460" spans="1:44" s="6" customFormat="1" ht="18" hidden="1">
      <c r="A460" s="55" t="s">
        <v>84</v>
      </c>
      <c r="B460" s="51" t="s">
        <v>620</v>
      </c>
      <c r="C460" s="203" t="s">
        <v>1025</v>
      </c>
      <c r="D460" s="202" t="s">
        <v>1026</v>
      </c>
      <c r="E460" s="271"/>
      <c r="F460" s="63" t="s">
        <v>237</v>
      </c>
      <c r="G460" s="63"/>
      <c r="H460" s="63" t="s">
        <v>237</v>
      </c>
      <c r="I460" s="63"/>
      <c r="J460" s="63" t="s">
        <v>237</v>
      </c>
      <c r="K460" s="63">
        <f t="shared" si="10"/>
        <v>0</v>
      </c>
      <c r="L460" s="63" t="s">
        <v>237</v>
      </c>
      <c r="M460" s="63"/>
      <c r="N460" s="63" t="s">
        <v>237</v>
      </c>
      <c r="O460" s="63"/>
      <c r="P460" s="63" t="s">
        <v>237</v>
      </c>
      <c r="Q460" s="292"/>
      <c r="R460" s="63" t="s">
        <v>237</v>
      </c>
      <c r="S460" s="64"/>
      <c r="T460" s="63" t="s">
        <v>237</v>
      </c>
      <c r="U460" s="64"/>
      <c r="V460" s="63" t="s">
        <v>237</v>
      </c>
      <c r="W460" s="64"/>
      <c r="X460" s="63" t="s">
        <v>237</v>
      </c>
      <c r="Y460" s="64"/>
      <c r="Z460" s="63" t="s">
        <v>237</v>
      </c>
      <c r="AA460" s="64"/>
      <c r="AB460" s="63" t="s">
        <v>237</v>
      </c>
      <c r="AC460" s="119"/>
      <c r="AD460" s="119"/>
      <c r="AE460" s="119"/>
      <c r="AF460" s="119"/>
      <c r="AG460" s="119"/>
      <c r="AH460" s="119"/>
      <c r="AI460" s="119"/>
      <c r="AJ460" s="119"/>
      <c r="AK460" s="119"/>
      <c r="AL460" s="119"/>
      <c r="AM460" s="119"/>
      <c r="AN460" s="119"/>
      <c r="AO460" s="119"/>
      <c r="AP460" s="119"/>
      <c r="AQ460" s="119"/>
      <c r="AR460" s="119"/>
    </row>
    <row r="461" spans="1:44" s="6" customFormat="1" ht="22.5" hidden="1">
      <c r="A461" s="29" t="s">
        <v>328</v>
      </c>
      <c r="B461" s="51"/>
      <c r="C461" s="203"/>
      <c r="D461" s="202"/>
      <c r="E461" s="271"/>
      <c r="F461" s="63"/>
      <c r="G461" s="63"/>
      <c r="H461" s="63"/>
      <c r="I461" s="63"/>
      <c r="J461" s="63"/>
      <c r="K461" s="63">
        <f t="shared" si="10"/>
        <v>0</v>
      </c>
      <c r="L461" s="63"/>
      <c r="M461" s="63"/>
      <c r="N461" s="63"/>
      <c r="O461" s="63"/>
      <c r="P461" s="63"/>
      <c r="Q461" s="292"/>
      <c r="R461" s="63"/>
      <c r="S461" s="64"/>
      <c r="T461" s="63"/>
      <c r="U461" s="64"/>
      <c r="V461" s="63"/>
      <c r="W461" s="64"/>
      <c r="X461" s="63"/>
      <c r="Y461" s="64"/>
      <c r="Z461" s="63"/>
      <c r="AA461" s="64"/>
      <c r="AB461" s="63"/>
      <c r="AC461" s="119"/>
      <c r="AD461" s="119"/>
      <c r="AE461" s="119"/>
      <c r="AF461" s="119"/>
      <c r="AG461" s="119"/>
      <c r="AH461" s="119"/>
      <c r="AI461" s="119"/>
      <c r="AJ461" s="119"/>
      <c r="AK461" s="119"/>
      <c r="AL461" s="119"/>
      <c r="AM461" s="119"/>
      <c r="AN461" s="119"/>
      <c r="AO461" s="119"/>
      <c r="AP461" s="119"/>
      <c r="AQ461" s="119"/>
      <c r="AR461" s="119"/>
    </row>
    <row r="462" spans="1:44" s="6" customFormat="1" ht="18" hidden="1">
      <c r="A462" s="29" t="s">
        <v>329</v>
      </c>
      <c r="B462" s="51" t="s">
        <v>621</v>
      </c>
      <c r="C462" s="203" t="s">
        <v>1025</v>
      </c>
      <c r="D462" s="202" t="s">
        <v>1026</v>
      </c>
      <c r="E462" s="271"/>
      <c r="F462" s="63" t="s">
        <v>237</v>
      </c>
      <c r="G462" s="63"/>
      <c r="H462" s="63" t="s">
        <v>237</v>
      </c>
      <c r="I462" s="63"/>
      <c r="J462" s="63" t="s">
        <v>237</v>
      </c>
      <c r="K462" s="63">
        <f t="shared" si="10"/>
        <v>0</v>
      </c>
      <c r="L462" s="63" t="s">
        <v>237</v>
      </c>
      <c r="M462" s="63"/>
      <c r="N462" s="63" t="s">
        <v>237</v>
      </c>
      <c r="O462" s="63"/>
      <c r="P462" s="63" t="s">
        <v>237</v>
      </c>
      <c r="Q462" s="292"/>
      <c r="R462" s="63" t="s">
        <v>237</v>
      </c>
      <c r="S462" s="64"/>
      <c r="T462" s="63" t="s">
        <v>237</v>
      </c>
      <c r="U462" s="64"/>
      <c r="V462" s="63" t="s">
        <v>237</v>
      </c>
      <c r="W462" s="64"/>
      <c r="X462" s="63" t="s">
        <v>237</v>
      </c>
      <c r="Y462" s="64"/>
      <c r="Z462" s="63" t="s">
        <v>237</v>
      </c>
      <c r="AA462" s="64"/>
      <c r="AB462" s="63" t="s">
        <v>237</v>
      </c>
      <c r="AC462" s="119"/>
      <c r="AD462" s="119"/>
      <c r="AE462" s="119"/>
      <c r="AF462" s="119"/>
      <c r="AG462" s="119"/>
      <c r="AH462" s="119"/>
      <c r="AI462" s="119"/>
      <c r="AJ462" s="119"/>
      <c r="AK462" s="119"/>
      <c r="AL462" s="119"/>
      <c r="AM462" s="119"/>
      <c r="AN462" s="119"/>
      <c r="AO462" s="119"/>
      <c r="AP462" s="119"/>
      <c r="AQ462" s="119"/>
      <c r="AR462" s="119"/>
    </row>
    <row r="463" spans="1:44" s="6" customFormat="1" ht="18" hidden="1">
      <c r="A463" s="29" t="s">
        <v>259</v>
      </c>
      <c r="B463" s="51" t="s">
        <v>622</v>
      </c>
      <c r="C463" s="203" t="s">
        <v>1025</v>
      </c>
      <c r="D463" s="202" t="s">
        <v>1026</v>
      </c>
      <c r="E463" s="271"/>
      <c r="F463" s="63" t="s">
        <v>237</v>
      </c>
      <c r="G463" s="63"/>
      <c r="H463" s="63" t="s">
        <v>237</v>
      </c>
      <c r="I463" s="63"/>
      <c r="J463" s="63" t="s">
        <v>237</v>
      </c>
      <c r="K463" s="63">
        <f t="shared" si="10"/>
        <v>0</v>
      </c>
      <c r="L463" s="63" t="s">
        <v>237</v>
      </c>
      <c r="M463" s="63"/>
      <c r="N463" s="63" t="s">
        <v>237</v>
      </c>
      <c r="O463" s="63"/>
      <c r="P463" s="63" t="s">
        <v>237</v>
      </c>
      <c r="Q463" s="292"/>
      <c r="R463" s="63" t="s">
        <v>237</v>
      </c>
      <c r="S463" s="64"/>
      <c r="T463" s="63" t="s">
        <v>237</v>
      </c>
      <c r="U463" s="64"/>
      <c r="V463" s="63" t="s">
        <v>237</v>
      </c>
      <c r="W463" s="64"/>
      <c r="X463" s="63" t="s">
        <v>237</v>
      </c>
      <c r="Y463" s="64"/>
      <c r="Z463" s="63" t="s">
        <v>237</v>
      </c>
      <c r="AA463" s="64"/>
      <c r="AB463" s="63" t="s">
        <v>237</v>
      </c>
      <c r="AC463" s="119"/>
      <c r="AD463" s="119"/>
      <c r="AE463" s="119"/>
      <c r="AF463" s="119"/>
      <c r="AG463" s="119"/>
      <c r="AH463" s="119"/>
      <c r="AI463" s="119"/>
      <c r="AJ463" s="119"/>
      <c r="AK463" s="119"/>
      <c r="AL463" s="119"/>
      <c r="AM463" s="119"/>
      <c r="AN463" s="119"/>
      <c r="AO463" s="119"/>
      <c r="AP463" s="119"/>
      <c r="AQ463" s="119"/>
      <c r="AR463" s="119"/>
    </row>
    <row r="464" spans="1:44" s="69" customFormat="1" ht="56.25">
      <c r="A464" s="117" t="s">
        <v>802</v>
      </c>
      <c r="B464" s="53" t="s">
        <v>803</v>
      </c>
      <c r="C464" s="43" t="s">
        <v>1025</v>
      </c>
      <c r="D464" s="43" t="s">
        <v>1026</v>
      </c>
      <c r="E464" s="346"/>
      <c r="F464" s="73" t="s">
        <v>237</v>
      </c>
      <c r="G464" s="68"/>
      <c r="H464" s="73" t="s">
        <v>237</v>
      </c>
      <c r="I464" s="68"/>
      <c r="J464" s="73" t="s">
        <v>237</v>
      </c>
      <c r="K464" s="73">
        <f>AC464+AE464+AG464+AI464+AK464+AM464+AO464+AQ464</f>
        <v>-646327.4099999998</v>
      </c>
      <c r="L464" s="73" t="s">
        <v>237</v>
      </c>
      <c r="M464" s="68"/>
      <c r="N464" s="73" t="s">
        <v>237</v>
      </c>
      <c r="O464" s="68"/>
      <c r="P464" s="73" t="s">
        <v>237</v>
      </c>
      <c r="Q464" s="73" t="s">
        <v>237</v>
      </c>
      <c r="R464" s="73" t="s">
        <v>237</v>
      </c>
      <c r="S464" s="73" t="s">
        <v>237</v>
      </c>
      <c r="T464" s="73" t="s">
        <v>237</v>
      </c>
      <c r="U464" s="73" t="s">
        <v>237</v>
      </c>
      <c r="V464" s="73" t="s">
        <v>237</v>
      </c>
      <c r="W464" s="73" t="s">
        <v>237</v>
      </c>
      <c r="X464" s="73" t="s">
        <v>237</v>
      </c>
      <c r="Y464" s="73" t="s">
        <v>237</v>
      </c>
      <c r="Z464" s="73" t="s">
        <v>237</v>
      </c>
      <c r="AA464" s="73" t="s">
        <v>237</v>
      </c>
      <c r="AB464" s="73" t="s">
        <v>237</v>
      </c>
      <c r="AC464" s="120">
        <f>AC412+AC438-'[2]Справ.новая ут.прирост'!AD412-'[2]Справ.новая ут.прирост'!AD438</f>
        <v>846103.5500000002</v>
      </c>
      <c r="AD464" s="120"/>
      <c r="AE464" s="120">
        <f>AE412+AE438-'[2]Справ.новая ут.прирост'!AF412-'[2]Справ.новая ут.прирост'!AF438</f>
        <v>-492553.2799999999</v>
      </c>
      <c r="AF464" s="120"/>
      <c r="AG464" s="210">
        <f>AG412+AG438-'[2]Справ.новая ут.прирост'!AH412-'[2]Справ.новая ут.прирост'!AH438</f>
        <v>-570730.6</v>
      </c>
      <c r="AH464" s="210"/>
      <c r="AI464" s="120">
        <f>AI412+AI438-'[2]Справ.новая ут.прирост'!AJ412-'[2]Справ.новая ут.прирост'!AJ438</f>
        <v>-352225.9500000002</v>
      </c>
      <c r="AJ464" s="120"/>
      <c r="AK464" s="120">
        <f>AK412+AK438-'[2]Справ.новая ут.прирост'!AL412-'[2]Справ.новая ут.прирост'!AL438</f>
        <v>-83332.18</v>
      </c>
      <c r="AL464" s="120"/>
      <c r="AM464" s="120"/>
      <c r="AN464" s="120"/>
      <c r="AO464" s="120">
        <f>AO422+AO450-'[2]Справ.новая ут.прирост'!$AP$412-'[2]Справ.новая ут.прирост'!$AP$438</f>
        <v>-11505.119999999999</v>
      </c>
      <c r="AP464" s="120"/>
      <c r="AQ464" s="120">
        <f>AQ412+AQ438-'[2]Справ.новая ут.прирост'!AR412-'[2]Справ.новая ут.прирост'!AR438</f>
        <v>17916.17000000016</v>
      </c>
      <c r="AR464" s="120"/>
    </row>
    <row r="465" spans="1:44" s="6" customFormat="1" ht="15.75" customHeight="1">
      <c r="A465" s="92" t="s">
        <v>804</v>
      </c>
      <c r="B465" s="666" t="s">
        <v>805</v>
      </c>
      <c r="C465" s="668" t="s">
        <v>1025</v>
      </c>
      <c r="D465" s="512"/>
      <c r="E465" s="636"/>
      <c r="F465" s="638" t="s">
        <v>237</v>
      </c>
      <c r="G465" s="638"/>
      <c r="H465" s="638" t="s">
        <v>237</v>
      </c>
      <c r="I465" s="638"/>
      <c r="J465" s="638" t="s">
        <v>237</v>
      </c>
      <c r="K465" s="63"/>
      <c r="L465" s="638" t="s">
        <v>237</v>
      </c>
      <c r="M465" s="638"/>
      <c r="N465" s="638" t="s">
        <v>237</v>
      </c>
      <c r="O465" s="638"/>
      <c r="P465" s="638" t="s">
        <v>237</v>
      </c>
      <c r="Q465" s="638" t="s">
        <v>237</v>
      </c>
      <c r="R465" s="638" t="s">
        <v>237</v>
      </c>
      <c r="S465" s="638" t="s">
        <v>237</v>
      </c>
      <c r="T465" s="638" t="s">
        <v>237</v>
      </c>
      <c r="U465" s="638" t="s">
        <v>237</v>
      </c>
      <c r="V465" s="638" t="s">
        <v>237</v>
      </c>
      <c r="W465" s="638" t="s">
        <v>237</v>
      </c>
      <c r="X465" s="638" t="s">
        <v>237</v>
      </c>
      <c r="Y465" s="638" t="s">
        <v>237</v>
      </c>
      <c r="Z465" s="638" t="s">
        <v>237</v>
      </c>
      <c r="AA465" s="638" t="s">
        <v>237</v>
      </c>
      <c r="AB465" s="638" t="s">
        <v>237</v>
      </c>
      <c r="AC465" s="119"/>
      <c r="AD465" s="119"/>
      <c r="AE465" s="119"/>
      <c r="AF465" s="119"/>
      <c r="AG465" s="119"/>
      <c r="AH465" s="119"/>
      <c r="AI465" s="119"/>
      <c r="AJ465" s="119"/>
      <c r="AK465" s="119"/>
      <c r="AL465" s="119"/>
      <c r="AM465" s="119"/>
      <c r="AN465" s="119"/>
      <c r="AO465" s="119"/>
      <c r="AP465" s="119"/>
      <c r="AQ465" s="119"/>
      <c r="AR465" s="119"/>
    </row>
    <row r="466" spans="1:44" s="6" customFormat="1" ht="15.75" customHeight="1">
      <c r="A466" s="156" t="s">
        <v>806</v>
      </c>
      <c r="B466" s="667"/>
      <c r="C466" s="669"/>
      <c r="D466" s="510" t="s">
        <v>1027</v>
      </c>
      <c r="E466" s="637"/>
      <c r="F466" s="639"/>
      <c r="G466" s="639"/>
      <c r="H466" s="639"/>
      <c r="I466" s="639"/>
      <c r="J466" s="639"/>
      <c r="K466" s="63">
        <f>AC466+AE466+AG466+AI466+AK466+AM466+AO466+AQ466</f>
        <v>-466924.4000000001</v>
      </c>
      <c r="L466" s="639"/>
      <c r="M466" s="639"/>
      <c r="N466" s="639"/>
      <c r="O466" s="639"/>
      <c r="P466" s="639"/>
      <c r="Q466" s="639"/>
      <c r="R466" s="639"/>
      <c r="S466" s="639"/>
      <c r="T466" s="639"/>
      <c r="U466" s="639"/>
      <c r="V466" s="639"/>
      <c r="W466" s="639"/>
      <c r="X466" s="639"/>
      <c r="Y466" s="639"/>
      <c r="Z466" s="639"/>
      <c r="AA466" s="639"/>
      <c r="AB466" s="639"/>
      <c r="AC466" s="119">
        <f>AC412-'[2]Справ.новая ут.прирост'!AD412</f>
        <v>681855</v>
      </c>
      <c r="AD466" s="119"/>
      <c r="AE466" s="119">
        <f>AE412-'[2]Справ.новая ут.прирост'!AF412</f>
        <v>-373657.95999999996</v>
      </c>
      <c r="AF466" s="119"/>
      <c r="AG466" s="119">
        <f>AG412-'[2]Справ.новая ут.прирост'!AH412</f>
        <v>-441493.8800000001</v>
      </c>
      <c r="AH466" s="119"/>
      <c r="AI466" s="119">
        <f>AI412-'[2]Справ.новая ут.прирост'!AJ412</f>
        <v>-270524.7200000001</v>
      </c>
      <c r="AJ466" s="119"/>
      <c r="AK466" s="119">
        <f>AK412-'[2]Справ.новая ут.прирост'!AL412</f>
        <v>-64003.21</v>
      </c>
      <c r="AL466" s="119"/>
      <c r="AM466" s="119"/>
      <c r="AN466" s="119"/>
      <c r="AO466" s="119">
        <f>AO422-'[2]Справ.новая ут.прирост'!$AP$412</f>
        <v>-8836.5</v>
      </c>
      <c r="AP466" s="119"/>
      <c r="AQ466" s="119">
        <f>AQ412-'[2]Справ.новая ут.прирост'!AR412</f>
        <v>9736.870000000112</v>
      </c>
      <c r="AR466" s="119"/>
    </row>
    <row r="467" spans="1:44" s="6" customFormat="1" ht="15" customHeight="1">
      <c r="A467" s="152" t="s">
        <v>251</v>
      </c>
      <c r="B467" s="666" t="s">
        <v>942</v>
      </c>
      <c r="C467" s="670" t="s">
        <v>1025</v>
      </c>
      <c r="D467" s="505"/>
      <c r="E467" s="636"/>
      <c r="F467" s="638" t="s">
        <v>237</v>
      </c>
      <c r="G467" s="638"/>
      <c r="H467" s="638" t="s">
        <v>237</v>
      </c>
      <c r="I467" s="638"/>
      <c r="J467" s="638" t="s">
        <v>237</v>
      </c>
      <c r="K467" s="638"/>
      <c r="L467" s="638" t="s">
        <v>237</v>
      </c>
      <c r="M467" s="638"/>
      <c r="N467" s="638" t="s">
        <v>237</v>
      </c>
      <c r="O467" s="638"/>
      <c r="P467" s="638" t="s">
        <v>237</v>
      </c>
      <c r="Q467" s="638" t="s">
        <v>237</v>
      </c>
      <c r="R467" s="638" t="s">
        <v>237</v>
      </c>
      <c r="S467" s="638" t="s">
        <v>237</v>
      </c>
      <c r="T467" s="638" t="s">
        <v>237</v>
      </c>
      <c r="U467" s="638" t="s">
        <v>237</v>
      </c>
      <c r="V467" s="638" t="s">
        <v>237</v>
      </c>
      <c r="W467" s="638" t="s">
        <v>237</v>
      </c>
      <c r="X467" s="638" t="s">
        <v>237</v>
      </c>
      <c r="Y467" s="638" t="s">
        <v>237</v>
      </c>
      <c r="Z467" s="638" t="s">
        <v>237</v>
      </c>
      <c r="AA467" s="638" t="s">
        <v>237</v>
      </c>
      <c r="AB467" s="638" t="s">
        <v>237</v>
      </c>
      <c r="AC467" s="119"/>
      <c r="AD467" s="119"/>
      <c r="AE467" s="119"/>
      <c r="AF467" s="119"/>
      <c r="AG467" s="119"/>
      <c r="AH467" s="119"/>
      <c r="AI467" s="119"/>
      <c r="AJ467" s="119"/>
      <c r="AK467" s="119"/>
      <c r="AL467" s="119"/>
      <c r="AM467" s="119"/>
      <c r="AN467" s="119"/>
      <c r="AO467" s="120"/>
      <c r="AP467" s="119"/>
      <c r="AQ467" s="119"/>
      <c r="AR467" s="119"/>
    </row>
    <row r="468" spans="1:44" s="6" customFormat="1" ht="22.5" customHeight="1" hidden="1">
      <c r="A468" s="55" t="s">
        <v>1184</v>
      </c>
      <c r="B468" s="667"/>
      <c r="C468" s="671"/>
      <c r="D468" s="149" t="s">
        <v>1026</v>
      </c>
      <c r="E468" s="637"/>
      <c r="F468" s="639"/>
      <c r="G468" s="639"/>
      <c r="H468" s="639"/>
      <c r="I468" s="639"/>
      <c r="J468" s="639"/>
      <c r="K468" s="639"/>
      <c r="L468" s="639"/>
      <c r="M468" s="639"/>
      <c r="N468" s="639"/>
      <c r="O468" s="639"/>
      <c r="P468" s="639"/>
      <c r="Q468" s="639"/>
      <c r="R468" s="639"/>
      <c r="S468" s="639"/>
      <c r="T468" s="639"/>
      <c r="U468" s="639"/>
      <c r="V468" s="639"/>
      <c r="W468" s="639"/>
      <c r="X468" s="639"/>
      <c r="Y468" s="639"/>
      <c r="Z468" s="639"/>
      <c r="AA468" s="639"/>
      <c r="AB468" s="639"/>
      <c r="AC468" s="119"/>
      <c r="AD468" s="119"/>
      <c r="AE468" s="119"/>
      <c r="AF468" s="119"/>
      <c r="AG468" s="119"/>
      <c r="AH468" s="119"/>
      <c r="AI468" s="119"/>
      <c r="AJ468" s="119"/>
      <c r="AK468" s="119"/>
      <c r="AL468" s="119"/>
      <c r="AM468" s="119"/>
      <c r="AN468" s="119"/>
      <c r="AO468" s="119"/>
      <c r="AP468" s="119"/>
      <c r="AQ468" s="119"/>
      <c r="AR468" s="119"/>
    </row>
    <row r="469" spans="1:44" s="6" customFormat="1" ht="13.5" customHeight="1" hidden="1">
      <c r="A469" s="92" t="s">
        <v>807</v>
      </c>
      <c r="B469" s="666" t="s">
        <v>808</v>
      </c>
      <c r="C469" s="668" t="s">
        <v>1025</v>
      </c>
      <c r="D469" s="512"/>
      <c r="E469" s="636"/>
      <c r="F469" s="638" t="s">
        <v>237</v>
      </c>
      <c r="G469" s="638"/>
      <c r="H469" s="638" t="s">
        <v>237</v>
      </c>
      <c r="I469" s="638"/>
      <c r="J469" s="638" t="s">
        <v>237</v>
      </c>
      <c r="K469" s="638"/>
      <c r="L469" s="638" t="s">
        <v>237</v>
      </c>
      <c r="M469" s="638"/>
      <c r="N469" s="638" t="s">
        <v>237</v>
      </c>
      <c r="O469" s="638"/>
      <c r="P469" s="638" t="s">
        <v>237</v>
      </c>
      <c r="Q469" s="638" t="s">
        <v>237</v>
      </c>
      <c r="R469" s="638" t="s">
        <v>237</v>
      </c>
      <c r="S469" s="638" t="s">
        <v>237</v>
      </c>
      <c r="T469" s="638" t="s">
        <v>237</v>
      </c>
      <c r="U469" s="638" t="s">
        <v>237</v>
      </c>
      <c r="V469" s="638" t="s">
        <v>237</v>
      </c>
      <c r="W469" s="638" t="s">
        <v>237</v>
      </c>
      <c r="X469" s="638" t="s">
        <v>237</v>
      </c>
      <c r="Y469" s="638" t="s">
        <v>237</v>
      </c>
      <c r="Z469" s="638" t="s">
        <v>237</v>
      </c>
      <c r="AA469" s="638" t="s">
        <v>237</v>
      </c>
      <c r="AB469" s="638" t="s">
        <v>237</v>
      </c>
      <c r="AC469" s="119"/>
      <c r="AD469" s="119"/>
      <c r="AE469" s="119"/>
      <c r="AF469" s="119"/>
      <c r="AG469" s="119"/>
      <c r="AH469" s="119"/>
      <c r="AI469" s="119"/>
      <c r="AJ469" s="119"/>
      <c r="AK469" s="119"/>
      <c r="AL469" s="119"/>
      <c r="AM469" s="119"/>
      <c r="AN469" s="119"/>
      <c r="AO469" s="119"/>
      <c r="AP469" s="119"/>
      <c r="AQ469" s="119"/>
      <c r="AR469" s="119"/>
    </row>
    <row r="470" spans="1:44" s="6" customFormat="1" ht="15.75" customHeight="1" hidden="1">
      <c r="A470" s="156" t="s">
        <v>806</v>
      </c>
      <c r="B470" s="667"/>
      <c r="C470" s="669"/>
      <c r="D470" s="510" t="s">
        <v>1027</v>
      </c>
      <c r="E470" s="637"/>
      <c r="F470" s="639"/>
      <c r="G470" s="639"/>
      <c r="H470" s="639"/>
      <c r="I470" s="639"/>
      <c r="J470" s="639"/>
      <c r="K470" s="639"/>
      <c r="L470" s="639"/>
      <c r="M470" s="639"/>
      <c r="N470" s="639"/>
      <c r="O470" s="639"/>
      <c r="P470" s="639"/>
      <c r="Q470" s="639"/>
      <c r="R470" s="639"/>
      <c r="S470" s="639"/>
      <c r="T470" s="639"/>
      <c r="U470" s="639"/>
      <c r="V470" s="639"/>
      <c r="W470" s="639"/>
      <c r="X470" s="639"/>
      <c r="Y470" s="639"/>
      <c r="Z470" s="639"/>
      <c r="AA470" s="639"/>
      <c r="AB470" s="639"/>
      <c r="AC470" s="119"/>
      <c r="AD470" s="119"/>
      <c r="AE470" s="119"/>
      <c r="AF470" s="119"/>
      <c r="AG470" s="119"/>
      <c r="AH470" s="119"/>
      <c r="AI470" s="119"/>
      <c r="AJ470" s="119"/>
      <c r="AK470" s="119"/>
      <c r="AL470" s="119"/>
      <c r="AM470" s="119"/>
      <c r="AN470" s="119"/>
      <c r="AO470" s="120"/>
      <c r="AP470" s="119"/>
      <c r="AQ470" s="119"/>
      <c r="AR470" s="119"/>
    </row>
    <row r="471" spans="1:44" s="6" customFormat="1" ht="42" hidden="1">
      <c r="A471" s="55" t="s">
        <v>809</v>
      </c>
      <c r="B471" s="52" t="s">
        <v>810</v>
      </c>
      <c r="C471" s="11" t="s">
        <v>1025</v>
      </c>
      <c r="D471" s="11" t="s">
        <v>1026</v>
      </c>
      <c r="E471" s="280"/>
      <c r="F471" s="63" t="s">
        <v>237</v>
      </c>
      <c r="G471" s="64"/>
      <c r="H471" s="63" t="s">
        <v>237</v>
      </c>
      <c r="I471" s="64"/>
      <c r="J471" s="63" t="s">
        <v>237</v>
      </c>
      <c r="K471" s="64"/>
      <c r="L471" s="63" t="s">
        <v>237</v>
      </c>
      <c r="M471" s="64"/>
      <c r="N471" s="63" t="s">
        <v>237</v>
      </c>
      <c r="O471" s="64"/>
      <c r="P471" s="63" t="s">
        <v>237</v>
      </c>
      <c r="Q471" s="63" t="s">
        <v>237</v>
      </c>
      <c r="R471" s="63" t="s">
        <v>237</v>
      </c>
      <c r="S471" s="63" t="s">
        <v>237</v>
      </c>
      <c r="T471" s="63" t="s">
        <v>237</v>
      </c>
      <c r="U471" s="63" t="s">
        <v>237</v>
      </c>
      <c r="V471" s="63" t="s">
        <v>237</v>
      </c>
      <c r="W471" s="63" t="s">
        <v>237</v>
      </c>
      <c r="X471" s="63" t="s">
        <v>237</v>
      </c>
      <c r="Y471" s="63" t="s">
        <v>237</v>
      </c>
      <c r="Z471" s="63" t="s">
        <v>237</v>
      </c>
      <c r="AA471" s="63" t="s">
        <v>237</v>
      </c>
      <c r="AB471" s="63" t="s">
        <v>237</v>
      </c>
      <c r="AC471" s="119"/>
      <c r="AD471" s="119"/>
      <c r="AE471" s="119"/>
      <c r="AF471" s="119"/>
      <c r="AG471" s="119"/>
      <c r="AH471" s="119"/>
      <c r="AI471" s="119"/>
      <c r="AJ471" s="119"/>
      <c r="AK471" s="119"/>
      <c r="AL471" s="119"/>
      <c r="AM471" s="119"/>
      <c r="AN471" s="119"/>
      <c r="AO471" s="119"/>
      <c r="AP471" s="119"/>
      <c r="AQ471" s="119"/>
      <c r="AR471" s="119"/>
    </row>
    <row r="472" spans="1:44" s="6" customFormat="1" ht="13.5" customHeight="1" hidden="1">
      <c r="A472" s="92" t="s">
        <v>811</v>
      </c>
      <c r="B472" s="666" t="s">
        <v>812</v>
      </c>
      <c r="C472" s="668" t="s">
        <v>1025</v>
      </c>
      <c r="D472" s="512"/>
      <c r="E472" s="636"/>
      <c r="F472" s="638" t="s">
        <v>237</v>
      </c>
      <c r="G472" s="638"/>
      <c r="H472" s="638" t="s">
        <v>237</v>
      </c>
      <c r="I472" s="638"/>
      <c r="J472" s="638" t="s">
        <v>237</v>
      </c>
      <c r="K472" s="638"/>
      <c r="L472" s="638" t="s">
        <v>237</v>
      </c>
      <c r="M472" s="638"/>
      <c r="N472" s="638" t="s">
        <v>237</v>
      </c>
      <c r="O472" s="638"/>
      <c r="P472" s="638" t="s">
        <v>237</v>
      </c>
      <c r="Q472" s="638" t="s">
        <v>237</v>
      </c>
      <c r="R472" s="638" t="s">
        <v>237</v>
      </c>
      <c r="S472" s="638" t="s">
        <v>237</v>
      </c>
      <c r="T472" s="638" t="s">
        <v>237</v>
      </c>
      <c r="U472" s="638" t="s">
        <v>237</v>
      </c>
      <c r="V472" s="638" t="s">
        <v>237</v>
      </c>
      <c r="W472" s="638" t="s">
        <v>237</v>
      </c>
      <c r="X472" s="638" t="s">
        <v>237</v>
      </c>
      <c r="Y472" s="638" t="s">
        <v>237</v>
      </c>
      <c r="Z472" s="638" t="s">
        <v>237</v>
      </c>
      <c r="AA472" s="638" t="s">
        <v>237</v>
      </c>
      <c r="AB472" s="638" t="s">
        <v>237</v>
      </c>
      <c r="AC472" s="119"/>
      <c r="AD472" s="119"/>
      <c r="AE472" s="119"/>
      <c r="AF472" s="119"/>
      <c r="AG472" s="119"/>
      <c r="AH472" s="119"/>
      <c r="AI472" s="119"/>
      <c r="AJ472" s="119"/>
      <c r="AK472" s="119"/>
      <c r="AL472" s="119"/>
      <c r="AM472" s="119"/>
      <c r="AN472" s="119"/>
      <c r="AO472" s="119"/>
      <c r="AP472" s="119"/>
      <c r="AQ472" s="119"/>
      <c r="AR472" s="119"/>
    </row>
    <row r="473" spans="1:44" s="6" customFormat="1" ht="14.25" customHeight="1" hidden="1">
      <c r="A473" s="156" t="s">
        <v>806</v>
      </c>
      <c r="B473" s="667"/>
      <c r="C473" s="669"/>
      <c r="D473" s="510" t="s">
        <v>1027</v>
      </c>
      <c r="E473" s="637"/>
      <c r="F473" s="639"/>
      <c r="G473" s="639"/>
      <c r="H473" s="639"/>
      <c r="I473" s="639"/>
      <c r="J473" s="639"/>
      <c r="K473" s="639"/>
      <c r="L473" s="639"/>
      <c r="M473" s="639"/>
      <c r="N473" s="639"/>
      <c r="O473" s="639"/>
      <c r="P473" s="639"/>
      <c r="Q473" s="639"/>
      <c r="R473" s="639"/>
      <c r="S473" s="639"/>
      <c r="T473" s="639"/>
      <c r="U473" s="639"/>
      <c r="V473" s="639"/>
      <c r="W473" s="639"/>
      <c r="X473" s="639"/>
      <c r="Y473" s="639"/>
      <c r="Z473" s="639"/>
      <c r="AA473" s="639"/>
      <c r="AB473" s="639"/>
      <c r="AC473" s="119"/>
      <c r="AD473" s="119"/>
      <c r="AE473" s="119"/>
      <c r="AF473" s="119"/>
      <c r="AG473" s="119"/>
      <c r="AH473" s="119"/>
      <c r="AI473" s="119"/>
      <c r="AJ473" s="119"/>
      <c r="AK473" s="119"/>
      <c r="AL473" s="119"/>
      <c r="AM473" s="119"/>
      <c r="AN473" s="119"/>
      <c r="AO473" s="120"/>
      <c r="AP473" s="119"/>
      <c r="AQ473" s="119"/>
      <c r="AR473" s="119"/>
    </row>
    <row r="474" spans="1:44" s="6" customFormat="1" ht="48.75" customHeight="1" hidden="1">
      <c r="A474" s="55" t="s">
        <v>943</v>
      </c>
      <c r="B474" s="52" t="s">
        <v>814</v>
      </c>
      <c r="C474" s="11" t="s">
        <v>1025</v>
      </c>
      <c r="D474" s="11" t="s">
        <v>1026</v>
      </c>
      <c r="E474" s="280"/>
      <c r="F474" s="64" t="s">
        <v>237</v>
      </c>
      <c r="G474" s="64"/>
      <c r="H474" s="64" t="s">
        <v>237</v>
      </c>
      <c r="I474" s="64"/>
      <c r="J474" s="64" t="s">
        <v>237</v>
      </c>
      <c r="K474" s="64"/>
      <c r="L474" s="64" t="s">
        <v>237</v>
      </c>
      <c r="M474" s="64"/>
      <c r="N474" s="64" t="s">
        <v>237</v>
      </c>
      <c r="O474" s="64"/>
      <c r="P474" s="64" t="s">
        <v>237</v>
      </c>
      <c r="Q474" s="64" t="s">
        <v>237</v>
      </c>
      <c r="R474" s="64" t="s">
        <v>237</v>
      </c>
      <c r="S474" s="64" t="s">
        <v>237</v>
      </c>
      <c r="T474" s="64" t="s">
        <v>237</v>
      </c>
      <c r="U474" s="64" t="s">
        <v>237</v>
      </c>
      <c r="V474" s="64" t="s">
        <v>237</v>
      </c>
      <c r="W474" s="64" t="s">
        <v>237</v>
      </c>
      <c r="X474" s="64" t="s">
        <v>237</v>
      </c>
      <c r="Y474" s="64" t="s">
        <v>237</v>
      </c>
      <c r="Z474" s="64" t="s">
        <v>237</v>
      </c>
      <c r="AA474" s="64" t="s">
        <v>237</v>
      </c>
      <c r="AB474" s="64" t="s">
        <v>237</v>
      </c>
      <c r="AC474" s="119"/>
      <c r="AD474" s="119"/>
      <c r="AE474" s="119"/>
      <c r="AF474" s="119"/>
      <c r="AG474" s="119"/>
      <c r="AH474" s="119"/>
      <c r="AI474" s="119"/>
      <c r="AJ474" s="119"/>
      <c r="AK474" s="119"/>
      <c r="AL474" s="119"/>
      <c r="AM474" s="119"/>
      <c r="AN474" s="119"/>
      <c r="AO474" s="119"/>
      <c r="AP474" s="119"/>
      <c r="AQ474" s="119"/>
      <c r="AR474" s="119"/>
    </row>
    <row r="475" spans="1:44" s="6" customFormat="1" ht="15" customHeight="1" hidden="1">
      <c r="A475" s="92" t="s">
        <v>811</v>
      </c>
      <c r="B475" s="133"/>
      <c r="C475" s="668" t="s">
        <v>1025</v>
      </c>
      <c r="D475" s="508"/>
      <c r="E475" s="321"/>
      <c r="F475" s="66"/>
      <c r="G475" s="276"/>
      <c r="H475" s="276"/>
      <c r="I475" s="66"/>
      <c r="J475" s="276"/>
      <c r="K475" s="276"/>
      <c r="L475" s="66"/>
      <c r="M475" s="276"/>
      <c r="N475" s="276"/>
      <c r="O475" s="66"/>
      <c r="P475" s="276"/>
      <c r="Q475" s="638" t="s">
        <v>237</v>
      </c>
      <c r="R475" s="638" t="s">
        <v>237</v>
      </c>
      <c r="S475" s="638" t="s">
        <v>237</v>
      </c>
      <c r="T475" s="638" t="s">
        <v>237</v>
      </c>
      <c r="U475" s="638" t="s">
        <v>237</v>
      </c>
      <c r="V475" s="638" t="s">
        <v>237</v>
      </c>
      <c r="W475" s="638" t="s">
        <v>237</v>
      </c>
      <c r="X475" s="638" t="s">
        <v>237</v>
      </c>
      <c r="Y475" s="638" t="s">
        <v>237</v>
      </c>
      <c r="Z475" s="638" t="s">
        <v>237</v>
      </c>
      <c r="AA475" s="638" t="s">
        <v>237</v>
      </c>
      <c r="AB475" s="638" t="s">
        <v>237</v>
      </c>
      <c r="AC475" s="119"/>
      <c r="AD475" s="119"/>
      <c r="AE475" s="119"/>
      <c r="AF475" s="119"/>
      <c r="AG475" s="119"/>
      <c r="AH475" s="119"/>
      <c r="AI475" s="119"/>
      <c r="AJ475" s="119"/>
      <c r="AK475" s="119"/>
      <c r="AL475" s="119"/>
      <c r="AM475" s="119"/>
      <c r="AN475" s="119"/>
      <c r="AO475" s="119"/>
      <c r="AP475" s="119"/>
      <c r="AQ475" s="119"/>
      <c r="AR475" s="119"/>
    </row>
    <row r="476" spans="1:44" s="6" customFormat="1" ht="14.25" customHeight="1" hidden="1">
      <c r="A476" s="156" t="s">
        <v>806</v>
      </c>
      <c r="B476" s="115" t="s">
        <v>815</v>
      </c>
      <c r="C476" s="669"/>
      <c r="D476" s="510" t="s">
        <v>1027</v>
      </c>
      <c r="E476" s="271"/>
      <c r="F476" s="63" t="s">
        <v>237</v>
      </c>
      <c r="G476" s="63"/>
      <c r="H476" s="63" t="s">
        <v>237</v>
      </c>
      <c r="I476" s="63"/>
      <c r="J476" s="63" t="s">
        <v>237</v>
      </c>
      <c r="K476" s="63"/>
      <c r="L476" s="63" t="s">
        <v>237</v>
      </c>
      <c r="M476" s="63"/>
      <c r="N476" s="63" t="s">
        <v>237</v>
      </c>
      <c r="O476" s="63"/>
      <c r="P476" s="63" t="s">
        <v>237</v>
      </c>
      <c r="Q476" s="639"/>
      <c r="R476" s="639"/>
      <c r="S476" s="639"/>
      <c r="T476" s="639"/>
      <c r="U476" s="639"/>
      <c r="V476" s="639"/>
      <c r="W476" s="639"/>
      <c r="X476" s="639"/>
      <c r="Y476" s="639"/>
      <c r="Z476" s="639"/>
      <c r="AA476" s="639"/>
      <c r="AB476" s="639"/>
      <c r="AC476" s="119"/>
      <c r="AD476" s="119"/>
      <c r="AE476" s="119"/>
      <c r="AF476" s="119"/>
      <c r="AG476" s="119"/>
      <c r="AH476" s="119"/>
      <c r="AI476" s="119"/>
      <c r="AJ476" s="119"/>
      <c r="AK476" s="119"/>
      <c r="AL476" s="119"/>
      <c r="AM476" s="119"/>
      <c r="AN476" s="119"/>
      <c r="AO476" s="120"/>
      <c r="AP476" s="119"/>
      <c r="AQ476" s="119"/>
      <c r="AR476" s="119"/>
    </row>
    <row r="477" spans="1:44" s="6" customFormat="1" ht="43.5" customHeight="1" hidden="1">
      <c r="A477" s="55" t="s">
        <v>944</v>
      </c>
      <c r="B477" s="52" t="s">
        <v>817</v>
      </c>
      <c r="C477" s="11" t="s">
        <v>1025</v>
      </c>
      <c r="D477" s="10" t="s">
        <v>1026</v>
      </c>
      <c r="E477" s="271"/>
      <c r="F477" s="64" t="s">
        <v>237</v>
      </c>
      <c r="G477" s="63"/>
      <c r="H477" s="64" t="s">
        <v>237</v>
      </c>
      <c r="I477" s="63"/>
      <c r="J477" s="64" t="s">
        <v>237</v>
      </c>
      <c r="K477" s="63"/>
      <c r="L477" s="64" t="s">
        <v>237</v>
      </c>
      <c r="M477" s="63"/>
      <c r="N477" s="64" t="s">
        <v>237</v>
      </c>
      <c r="O477" s="63"/>
      <c r="P477" s="64" t="s">
        <v>237</v>
      </c>
      <c r="Q477" s="64" t="s">
        <v>237</v>
      </c>
      <c r="R477" s="64" t="s">
        <v>237</v>
      </c>
      <c r="S477" s="64" t="s">
        <v>237</v>
      </c>
      <c r="T477" s="64" t="s">
        <v>237</v>
      </c>
      <c r="U477" s="64" t="s">
        <v>237</v>
      </c>
      <c r="V477" s="64" t="s">
        <v>237</v>
      </c>
      <c r="W477" s="64" t="s">
        <v>237</v>
      </c>
      <c r="X477" s="64" t="s">
        <v>237</v>
      </c>
      <c r="Y477" s="64" t="s">
        <v>237</v>
      </c>
      <c r="Z477" s="64" t="s">
        <v>237</v>
      </c>
      <c r="AA477" s="64" t="s">
        <v>237</v>
      </c>
      <c r="AB477" s="64" t="s">
        <v>237</v>
      </c>
      <c r="AC477" s="119"/>
      <c r="AD477" s="119"/>
      <c r="AE477" s="119"/>
      <c r="AF477" s="119"/>
      <c r="AG477" s="119"/>
      <c r="AH477" s="119"/>
      <c r="AI477" s="119"/>
      <c r="AJ477" s="119"/>
      <c r="AK477" s="119"/>
      <c r="AL477" s="119"/>
      <c r="AM477" s="119"/>
      <c r="AN477" s="119"/>
      <c r="AO477" s="119"/>
      <c r="AP477" s="119"/>
      <c r="AQ477" s="119"/>
      <c r="AR477" s="119"/>
    </row>
    <row r="478" spans="1:44" s="6" customFormat="1" ht="14.25" customHeight="1" hidden="1">
      <c r="A478" s="92" t="s">
        <v>811</v>
      </c>
      <c r="B478" s="133"/>
      <c r="C478" s="668" t="s">
        <v>1025</v>
      </c>
      <c r="D478" s="508"/>
      <c r="E478" s="321"/>
      <c r="F478" s="66"/>
      <c r="G478" s="276"/>
      <c r="H478" s="276"/>
      <c r="I478" s="66"/>
      <c r="J478" s="276"/>
      <c r="K478" s="276"/>
      <c r="L478" s="66"/>
      <c r="M478" s="276"/>
      <c r="N478" s="276"/>
      <c r="O478" s="66"/>
      <c r="P478" s="276"/>
      <c r="Q478" s="638" t="s">
        <v>237</v>
      </c>
      <c r="R478" s="638" t="s">
        <v>237</v>
      </c>
      <c r="S478" s="638" t="s">
        <v>237</v>
      </c>
      <c r="T478" s="638" t="s">
        <v>237</v>
      </c>
      <c r="U478" s="638" t="s">
        <v>237</v>
      </c>
      <c r="V478" s="638" t="s">
        <v>237</v>
      </c>
      <c r="W478" s="638" t="s">
        <v>237</v>
      </c>
      <c r="X478" s="638" t="s">
        <v>237</v>
      </c>
      <c r="Y478" s="638" t="s">
        <v>237</v>
      </c>
      <c r="Z478" s="638" t="s">
        <v>237</v>
      </c>
      <c r="AA478" s="638" t="s">
        <v>237</v>
      </c>
      <c r="AB478" s="638" t="s">
        <v>237</v>
      </c>
      <c r="AC478" s="119"/>
      <c r="AD478" s="119"/>
      <c r="AE478" s="119"/>
      <c r="AF478" s="119"/>
      <c r="AG478" s="119"/>
      <c r="AH478" s="119"/>
      <c r="AI478" s="119"/>
      <c r="AJ478" s="119"/>
      <c r="AK478" s="119"/>
      <c r="AL478" s="119"/>
      <c r="AM478" s="119"/>
      <c r="AN478" s="119"/>
      <c r="AO478" s="119"/>
      <c r="AP478" s="119"/>
      <c r="AQ478" s="119"/>
      <c r="AR478" s="119"/>
    </row>
    <row r="479" spans="1:44" s="6" customFormat="1" ht="14.25" customHeight="1" hidden="1">
      <c r="A479" s="156" t="s">
        <v>806</v>
      </c>
      <c r="B479" s="115" t="s">
        <v>818</v>
      </c>
      <c r="C479" s="669"/>
      <c r="D479" s="510" t="s">
        <v>1027</v>
      </c>
      <c r="E479" s="271"/>
      <c r="F479" s="63" t="s">
        <v>237</v>
      </c>
      <c r="G479" s="63"/>
      <c r="H479" s="63" t="s">
        <v>237</v>
      </c>
      <c r="I479" s="63"/>
      <c r="J479" s="63" t="s">
        <v>237</v>
      </c>
      <c r="K479" s="63"/>
      <c r="L479" s="63" t="s">
        <v>237</v>
      </c>
      <c r="M479" s="63"/>
      <c r="N479" s="63" t="s">
        <v>237</v>
      </c>
      <c r="O479" s="63"/>
      <c r="P479" s="63" t="s">
        <v>237</v>
      </c>
      <c r="Q479" s="639"/>
      <c r="R479" s="639"/>
      <c r="S479" s="639"/>
      <c r="T479" s="639"/>
      <c r="U479" s="639"/>
      <c r="V479" s="639"/>
      <c r="W479" s="639"/>
      <c r="X479" s="639"/>
      <c r="Y479" s="639"/>
      <c r="Z479" s="639"/>
      <c r="AA479" s="639"/>
      <c r="AB479" s="639"/>
      <c r="AC479" s="119"/>
      <c r="AD479" s="119"/>
      <c r="AE479" s="119"/>
      <c r="AF479" s="119"/>
      <c r="AG479" s="119"/>
      <c r="AH479" s="119"/>
      <c r="AI479" s="119"/>
      <c r="AJ479" s="119"/>
      <c r="AK479" s="119"/>
      <c r="AL479" s="119"/>
      <c r="AM479" s="119"/>
      <c r="AN479" s="119"/>
      <c r="AO479" s="120"/>
      <c r="AP479" s="119"/>
      <c r="AQ479" s="119"/>
      <c r="AR479" s="119"/>
    </row>
    <row r="480" spans="1:44" s="6" customFormat="1" ht="42" hidden="1">
      <c r="A480" s="55" t="s">
        <v>813</v>
      </c>
      <c r="B480" s="52" t="s">
        <v>820</v>
      </c>
      <c r="C480" s="11" t="s">
        <v>1025</v>
      </c>
      <c r="D480" s="11" t="s">
        <v>1026</v>
      </c>
      <c r="E480" s="280"/>
      <c r="F480" s="63" t="s">
        <v>237</v>
      </c>
      <c r="G480" s="64"/>
      <c r="H480" s="63" t="s">
        <v>237</v>
      </c>
      <c r="I480" s="64"/>
      <c r="J480" s="63" t="s">
        <v>237</v>
      </c>
      <c r="K480" s="64"/>
      <c r="L480" s="63" t="s">
        <v>237</v>
      </c>
      <c r="M480" s="64"/>
      <c r="N480" s="63" t="s">
        <v>237</v>
      </c>
      <c r="O480" s="64"/>
      <c r="P480" s="63" t="s">
        <v>237</v>
      </c>
      <c r="Q480" s="63" t="s">
        <v>237</v>
      </c>
      <c r="R480" s="63" t="s">
        <v>237</v>
      </c>
      <c r="S480" s="63" t="s">
        <v>237</v>
      </c>
      <c r="T480" s="63" t="s">
        <v>237</v>
      </c>
      <c r="U480" s="63" t="s">
        <v>237</v>
      </c>
      <c r="V480" s="63" t="s">
        <v>237</v>
      </c>
      <c r="W480" s="63" t="s">
        <v>237</v>
      </c>
      <c r="X480" s="63" t="s">
        <v>237</v>
      </c>
      <c r="Y480" s="63" t="s">
        <v>237</v>
      </c>
      <c r="Z480" s="63" t="s">
        <v>237</v>
      </c>
      <c r="AA480" s="63" t="s">
        <v>237</v>
      </c>
      <c r="AB480" s="63" t="s">
        <v>237</v>
      </c>
      <c r="AC480" s="119"/>
      <c r="AD480" s="119"/>
      <c r="AE480" s="119"/>
      <c r="AF480" s="119"/>
      <c r="AG480" s="119"/>
      <c r="AH480" s="119"/>
      <c r="AI480" s="119"/>
      <c r="AJ480" s="119"/>
      <c r="AK480" s="119"/>
      <c r="AL480" s="119"/>
      <c r="AM480" s="119"/>
      <c r="AN480" s="119"/>
      <c r="AO480" s="119"/>
      <c r="AP480" s="119"/>
      <c r="AQ480" s="119"/>
      <c r="AR480" s="119"/>
    </row>
    <row r="481" spans="1:44" s="6" customFormat="1" ht="12.75" hidden="1">
      <c r="A481" s="92" t="s">
        <v>807</v>
      </c>
      <c r="B481" s="666" t="s">
        <v>821</v>
      </c>
      <c r="C481" s="668" t="s">
        <v>1025</v>
      </c>
      <c r="D481" s="512"/>
      <c r="E481" s="636"/>
      <c r="F481" s="638" t="s">
        <v>237</v>
      </c>
      <c r="G481" s="638"/>
      <c r="H481" s="638" t="s">
        <v>237</v>
      </c>
      <c r="I481" s="638"/>
      <c r="J481" s="638" t="s">
        <v>237</v>
      </c>
      <c r="K481" s="638"/>
      <c r="L481" s="638" t="s">
        <v>237</v>
      </c>
      <c r="M481" s="638"/>
      <c r="N481" s="638" t="s">
        <v>237</v>
      </c>
      <c r="O481" s="638"/>
      <c r="P481" s="638" t="s">
        <v>237</v>
      </c>
      <c r="Q481" s="638" t="s">
        <v>237</v>
      </c>
      <c r="R481" s="638" t="s">
        <v>237</v>
      </c>
      <c r="S481" s="638" t="s">
        <v>237</v>
      </c>
      <c r="T481" s="638" t="s">
        <v>237</v>
      </c>
      <c r="U481" s="638" t="s">
        <v>237</v>
      </c>
      <c r="V481" s="638" t="s">
        <v>237</v>
      </c>
      <c r="W481" s="638" t="s">
        <v>237</v>
      </c>
      <c r="X481" s="638" t="s">
        <v>237</v>
      </c>
      <c r="Y481" s="638" t="s">
        <v>237</v>
      </c>
      <c r="Z481" s="638" t="s">
        <v>237</v>
      </c>
      <c r="AA481" s="638" t="s">
        <v>237</v>
      </c>
      <c r="AB481" s="638" t="s">
        <v>237</v>
      </c>
      <c r="AC481" s="119"/>
      <c r="AD481" s="119"/>
      <c r="AE481" s="119"/>
      <c r="AF481" s="119"/>
      <c r="AG481" s="119"/>
      <c r="AH481" s="119"/>
      <c r="AI481" s="119"/>
      <c r="AJ481" s="119"/>
      <c r="AK481" s="119"/>
      <c r="AL481" s="119"/>
      <c r="AM481" s="119"/>
      <c r="AN481" s="119"/>
      <c r="AO481" s="119"/>
      <c r="AP481" s="119"/>
      <c r="AQ481" s="119"/>
      <c r="AR481" s="119"/>
    </row>
    <row r="482" spans="1:44" s="6" customFormat="1" ht="12.75" hidden="1">
      <c r="A482" s="156" t="s">
        <v>806</v>
      </c>
      <c r="B482" s="667"/>
      <c r="C482" s="669"/>
      <c r="D482" s="510" t="s">
        <v>1027</v>
      </c>
      <c r="E482" s="637"/>
      <c r="F482" s="639"/>
      <c r="G482" s="639"/>
      <c r="H482" s="639"/>
      <c r="I482" s="639"/>
      <c r="J482" s="639"/>
      <c r="K482" s="639"/>
      <c r="L482" s="639"/>
      <c r="M482" s="639"/>
      <c r="N482" s="639"/>
      <c r="O482" s="639"/>
      <c r="P482" s="639"/>
      <c r="Q482" s="639"/>
      <c r="R482" s="639"/>
      <c r="S482" s="639"/>
      <c r="T482" s="639"/>
      <c r="U482" s="639"/>
      <c r="V482" s="639"/>
      <c r="W482" s="639"/>
      <c r="X482" s="639"/>
      <c r="Y482" s="639"/>
      <c r="Z482" s="639"/>
      <c r="AA482" s="639"/>
      <c r="AB482" s="639"/>
      <c r="AC482" s="119"/>
      <c r="AD482" s="119"/>
      <c r="AE482" s="119"/>
      <c r="AF482" s="119"/>
      <c r="AG482" s="119"/>
      <c r="AH482" s="119"/>
      <c r="AI482" s="119"/>
      <c r="AJ482" s="119"/>
      <c r="AK482" s="119"/>
      <c r="AL482" s="119"/>
      <c r="AM482" s="119"/>
      <c r="AN482" s="119"/>
      <c r="AO482" s="120"/>
      <c r="AP482" s="119"/>
      <c r="AQ482" s="119"/>
      <c r="AR482" s="119"/>
    </row>
    <row r="483" spans="1:44" s="6" customFormat="1" ht="84" hidden="1">
      <c r="A483" s="55" t="s">
        <v>816</v>
      </c>
      <c r="B483" s="52" t="s">
        <v>823</v>
      </c>
      <c r="C483" s="11" t="s">
        <v>1025</v>
      </c>
      <c r="D483" s="11" t="s">
        <v>1026</v>
      </c>
      <c r="E483" s="280"/>
      <c r="F483" s="63" t="s">
        <v>237</v>
      </c>
      <c r="G483" s="64"/>
      <c r="H483" s="63" t="s">
        <v>237</v>
      </c>
      <c r="I483" s="64"/>
      <c r="J483" s="63" t="s">
        <v>237</v>
      </c>
      <c r="K483" s="64"/>
      <c r="L483" s="63" t="s">
        <v>237</v>
      </c>
      <c r="M483" s="64"/>
      <c r="N483" s="63" t="s">
        <v>237</v>
      </c>
      <c r="O483" s="64"/>
      <c r="P483" s="63" t="s">
        <v>237</v>
      </c>
      <c r="Q483" s="63" t="s">
        <v>237</v>
      </c>
      <c r="R483" s="63" t="s">
        <v>237</v>
      </c>
      <c r="S483" s="63" t="s">
        <v>237</v>
      </c>
      <c r="T483" s="63" t="s">
        <v>237</v>
      </c>
      <c r="U483" s="63" t="s">
        <v>237</v>
      </c>
      <c r="V483" s="63" t="s">
        <v>237</v>
      </c>
      <c r="W483" s="63" t="s">
        <v>237</v>
      </c>
      <c r="X483" s="63" t="s">
        <v>237</v>
      </c>
      <c r="Y483" s="63" t="s">
        <v>237</v>
      </c>
      <c r="Z483" s="63" t="s">
        <v>237</v>
      </c>
      <c r="AA483" s="63" t="s">
        <v>237</v>
      </c>
      <c r="AB483" s="63" t="s">
        <v>237</v>
      </c>
      <c r="AC483" s="119"/>
      <c r="AD483" s="119"/>
      <c r="AE483" s="119"/>
      <c r="AF483" s="119"/>
      <c r="AG483" s="119"/>
      <c r="AH483" s="119"/>
      <c r="AI483" s="119"/>
      <c r="AJ483" s="119"/>
      <c r="AK483" s="119"/>
      <c r="AL483" s="119"/>
      <c r="AM483" s="119"/>
      <c r="AN483" s="119"/>
      <c r="AO483" s="119"/>
      <c r="AP483" s="119"/>
      <c r="AQ483" s="119"/>
      <c r="AR483" s="119"/>
    </row>
    <row r="484" spans="1:44" s="6" customFormat="1" ht="15.75" customHeight="1" hidden="1">
      <c r="A484" s="92" t="s">
        <v>811</v>
      </c>
      <c r="B484" s="666" t="s">
        <v>824</v>
      </c>
      <c r="C484" s="668" t="s">
        <v>1025</v>
      </c>
      <c r="D484" s="512"/>
      <c r="E484" s="636"/>
      <c r="F484" s="638" t="s">
        <v>237</v>
      </c>
      <c r="G484" s="638"/>
      <c r="H484" s="638" t="s">
        <v>237</v>
      </c>
      <c r="I484" s="638"/>
      <c r="J484" s="638" t="s">
        <v>237</v>
      </c>
      <c r="K484" s="638"/>
      <c r="L484" s="638" t="s">
        <v>237</v>
      </c>
      <c r="M484" s="638"/>
      <c r="N484" s="638" t="s">
        <v>237</v>
      </c>
      <c r="O484" s="638"/>
      <c r="P484" s="638" t="s">
        <v>237</v>
      </c>
      <c r="Q484" s="638" t="s">
        <v>237</v>
      </c>
      <c r="R484" s="638" t="s">
        <v>237</v>
      </c>
      <c r="S484" s="638" t="s">
        <v>237</v>
      </c>
      <c r="T484" s="638" t="s">
        <v>237</v>
      </c>
      <c r="U484" s="638" t="s">
        <v>237</v>
      </c>
      <c r="V484" s="638" t="s">
        <v>237</v>
      </c>
      <c r="W484" s="638" t="s">
        <v>237</v>
      </c>
      <c r="X484" s="638" t="s">
        <v>237</v>
      </c>
      <c r="Y484" s="638" t="s">
        <v>237</v>
      </c>
      <c r="Z484" s="638" t="s">
        <v>237</v>
      </c>
      <c r="AA484" s="638" t="s">
        <v>237</v>
      </c>
      <c r="AB484" s="638" t="s">
        <v>237</v>
      </c>
      <c r="AC484" s="119"/>
      <c r="AD484" s="119"/>
      <c r="AE484" s="119"/>
      <c r="AF484" s="119"/>
      <c r="AG484" s="119"/>
      <c r="AH484" s="119"/>
      <c r="AI484" s="119"/>
      <c r="AJ484" s="119"/>
      <c r="AK484" s="119"/>
      <c r="AL484" s="119"/>
      <c r="AM484" s="119"/>
      <c r="AN484" s="119"/>
      <c r="AO484" s="119"/>
      <c r="AP484" s="119"/>
      <c r="AQ484" s="119"/>
      <c r="AR484" s="119"/>
    </row>
    <row r="485" spans="1:44" s="6" customFormat="1" ht="12.75" hidden="1">
      <c r="A485" s="156" t="s">
        <v>806</v>
      </c>
      <c r="B485" s="667"/>
      <c r="C485" s="669"/>
      <c r="D485" s="510" t="s">
        <v>1027</v>
      </c>
      <c r="E485" s="637"/>
      <c r="F485" s="639"/>
      <c r="G485" s="639"/>
      <c r="H485" s="639"/>
      <c r="I485" s="639"/>
      <c r="J485" s="639"/>
      <c r="K485" s="639"/>
      <c r="L485" s="639"/>
      <c r="M485" s="639"/>
      <c r="N485" s="639"/>
      <c r="O485" s="639"/>
      <c r="P485" s="639"/>
      <c r="Q485" s="639"/>
      <c r="R485" s="639"/>
      <c r="S485" s="639"/>
      <c r="T485" s="639"/>
      <c r="U485" s="639"/>
      <c r="V485" s="639"/>
      <c r="W485" s="639"/>
      <c r="X485" s="639"/>
      <c r="Y485" s="639"/>
      <c r="Z485" s="639"/>
      <c r="AA485" s="639"/>
      <c r="AB485" s="639"/>
      <c r="AC485" s="119"/>
      <c r="AD485" s="119"/>
      <c r="AE485" s="119"/>
      <c r="AF485" s="119"/>
      <c r="AG485" s="119"/>
      <c r="AH485" s="119"/>
      <c r="AI485" s="119"/>
      <c r="AJ485" s="119"/>
      <c r="AK485" s="119"/>
      <c r="AL485" s="119"/>
      <c r="AM485" s="119"/>
      <c r="AN485" s="119"/>
      <c r="AO485" s="120"/>
      <c r="AP485" s="119"/>
      <c r="AQ485" s="119"/>
      <c r="AR485" s="119"/>
    </row>
    <row r="486" spans="1:44" s="6" customFormat="1" ht="84" hidden="1">
      <c r="A486" s="55" t="s">
        <v>819</v>
      </c>
      <c r="B486" s="52" t="s">
        <v>945</v>
      </c>
      <c r="C486" s="11" t="s">
        <v>1025</v>
      </c>
      <c r="D486" s="11" t="s">
        <v>1026</v>
      </c>
      <c r="E486" s="280"/>
      <c r="F486" s="63" t="s">
        <v>237</v>
      </c>
      <c r="G486" s="64"/>
      <c r="H486" s="63" t="s">
        <v>237</v>
      </c>
      <c r="I486" s="64"/>
      <c r="J486" s="63" t="s">
        <v>237</v>
      </c>
      <c r="K486" s="64"/>
      <c r="L486" s="63" t="s">
        <v>237</v>
      </c>
      <c r="M486" s="64"/>
      <c r="N486" s="63" t="s">
        <v>237</v>
      </c>
      <c r="O486" s="64"/>
      <c r="P486" s="63" t="s">
        <v>237</v>
      </c>
      <c r="Q486" s="63" t="s">
        <v>237</v>
      </c>
      <c r="R486" s="63" t="s">
        <v>237</v>
      </c>
      <c r="S486" s="63" t="s">
        <v>237</v>
      </c>
      <c r="T486" s="63" t="s">
        <v>237</v>
      </c>
      <c r="U486" s="63" t="s">
        <v>237</v>
      </c>
      <c r="V486" s="63" t="s">
        <v>237</v>
      </c>
      <c r="W486" s="63" t="s">
        <v>237</v>
      </c>
      <c r="X486" s="63" t="s">
        <v>237</v>
      </c>
      <c r="Y486" s="63" t="s">
        <v>237</v>
      </c>
      <c r="Z486" s="63" t="s">
        <v>237</v>
      </c>
      <c r="AA486" s="63" t="s">
        <v>237</v>
      </c>
      <c r="AB486" s="63" t="s">
        <v>237</v>
      </c>
      <c r="AC486" s="119"/>
      <c r="AD486" s="119"/>
      <c r="AE486" s="119"/>
      <c r="AF486" s="119"/>
      <c r="AG486" s="119"/>
      <c r="AH486" s="119"/>
      <c r="AI486" s="119"/>
      <c r="AJ486" s="119"/>
      <c r="AK486" s="119"/>
      <c r="AL486" s="119"/>
      <c r="AM486" s="119"/>
      <c r="AN486" s="119"/>
      <c r="AO486" s="119"/>
      <c r="AP486" s="119"/>
      <c r="AQ486" s="119"/>
      <c r="AR486" s="119"/>
    </row>
    <row r="487" spans="1:44" s="6" customFormat="1" ht="15.75" customHeight="1" hidden="1">
      <c r="A487" s="92" t="s">
        <v>807</v>
      </c>
      <c r="B487" s="666" t="s">
        <v>946</v>
      </c>
      <c r="C487" s="668" t="s">
        <v>1025</v>
      </c>
      <c r="D487" s="512"/>
      <c r="E487" s="636"/>
      <c r="F487" s="638" t="s">
        <v>237</v>
      </c>
      <c r="G487" s="638"/>
      <c r="H487" s="638" t="s">
        <v>237</v>
      </c>
      <c r="I487" s="638"/>
      <c r="J487" s="638" t="s">
        <v>237</v>
      </c>
      <c r="K487" s="638"/>
      <c r="L487" s="638" t="s">
        <v>237</v>
      </c>
      <c r="M487" s="638"/>
      <c r="N487" s="638" t="s">
        <v>237</v>
      </c>
      <c r="O487" s="638"/>
      <c r="P487" s="638" t="s">
        <v>237</v>
      </c>
      <c r="Q487" s="638" t="s">
        <v>237</v>
      </c>
      <c r="R487" s="638" t="s">
        <v>237</v>
      </c>
      <c r="S487" s="638" t="s">
        <v>237</v>
      </c>
      <c r="T487" s="638" t="s">
        <v>237</v>
      </c>
      <c r="U487" s="638" t="s">
        <v>237</v>
      </c>
      <c r="V487" s="638" t="s">
        <v>237</v>
      </c>
      <c r="W487" s="638" t="s">
        <v>237</v>
      </c>
      <c r="X487" s="638" t="s">
        <v>237</v>
      </c>
      <c r="Y487" s="638" t="s">
        <v>237</v>
      </c>
      <c r="Z487" s="638" t="s">
        <v>237</v>
      </c>
      <c r="AA487" s="638" t="s">
        <v>237</v>
      </c>
      <c r="AB487" s="638" t="s">
        <v>237</v>
      </c>
      <c r="AC487" s="119"/>
      <c r="AD487" s="119"/>
      <c r="AE487" s="119"/>
      <c r="AF487" s="119"/>
      <c r="AG487" s="119"/>
      <c r="AH487" s="119"/>
      <c r="AI487" s="119"/>
      <c r="AJ487" s="119"/>
      <c r="AK487" s="119"/>
      <c r="AL487" s="119"/>
      <c r="AM487" s="119"/>
      <c r="AN487" s="119"/>
      <c r="AO487" s="119"/>
      <c r="AP487" s="119"/>
      <c r="AQ487" s="119"/>
      <c r="AR487" s="119"/>
    </row>
    <row r="488" spans="1:44" s="6" customFormat="1" ht="15.75" customHeight="1" hidden="1">
      <c r="A488" s="156" t="s">
        <v>806</v>
      </c>
      <c r="B488" s="667"/>
      <c r="C488" s="669"/>
      <c r="D488" s="510" t="s">
        <v>1027</v>
      </c>
      <c r="E488" s="637"/>
      <c r="F488" s="639"/>
      <c r="G488" s="639"/>
      <c r="H488" s="639"/>
      <c r="I488" s="639"/>
      <c r="J488" s="639"/>
      <c r="K488" s="639"/>
      <c r="L488" s="639"/>
      <c r="M488" s="639"/>
      <c r="N488" s="639"/>
      <c r="O488" s="639"/>
      <c r="P488" s="639"/>
      <c r="Q488" s="639"/>
      <c r="R488" s="639"/>
      <c r="S488" s="639"/>
      <c r="T488" s="639"/>
      <c r="U488" s="639"/>
      <c r="V488" s="639"/>
      <c r="W488" s="639"/>
      <c r="X488" s="639"/>
      <c r="Y488" s="639"/>
      <c r="Z488" s="639"/>
      <c r="AA488" s="639"/>
      <c r="AB488" s="639"/>
      <c r="AC488" s="119"/>
      <c r="AD488" s="119"/>
      <c r="AE488" s="119"/>
      <c r="AF488" s="119"/>
      <c r="AG488" s="119"/>
      <c r="AH488" s="119"/>
      <c r="AI488" s="119"/>
      <c r="AJ488" s="119"/>
      <c r="AK488" s="119"/>
      <c r="AL488" s="119"/>
      <c r="AM488" s="119"/>
      <c r="AN488" s="119"/>
      <c r="AO488" s="120"/>
      <c r="AP488" s="119"/>
      <c r="AQ488" s="119"/>
      <c r="AR488" s="119"/>
    </row>
    <row r="489" spans="1:44" s="6" customFormat="1" ht="52.5" hidden="1">
      <c r="A489" s="55" t="s">
        <v>822</v>
      </c>
      <c r="B489" s="52" t="s">
        <v>947</v>
      </c>
      <c r="C489" s="11" t="s">
        <v>1025</v>
      </c>
      <c r="D489" s="11" t="s">
        <v>1026</v>
      </c>
      <c r="E489" s="280"/>
      <c r="F489" s="63" t="s">
        <v>237</v>
      </c>
      <c r="G489" s="64"/>
      <c r="H489" s="63" t="s">
        <v>237</v>
      </c>
      <c r="I489" s="64"/>
      <c r="J489" s="63" t="s">
        <v>237</v>
      </c>
      <c r="K489" s="64"/>
      <c r="L489" s="63" t="s">
        <v>237</v>
      </c>
      <c r="M489" s="64"/>
      <c r="N489" s="63" t="s">
        <v>237</v>
      </c>
      <c r="O489" s="64"/>
      <c r="P489" s="63" t="s">
        <v>237</v>
      </c>
      <c r="Q489" s="63" t="s">
        <v>237</v>
      </c>
      <c r="R489" s="63" t="s">
        <v>237</v>
      </c>
      <c r="S489" s="63" t="s">
        <v>237</v>
      </c>
      <c r="T489" s="63" t="s">
        <v>237</v>
      </c>
      <c r="U489" s="63" t="s">
        <v>237</v>
      </c>
      <c r="V489" s="63" t="s">
        <v>237</v>
      </c>
      <c r="W489" s="63" t="s">
        <v>237</v>
      </c>
      <c r="X489" s="63" t="s">
        <v>237</v>
      </c>
      <c r="Y489" s="63" t="s">
        <v>237</v>
      </c>
      <c r="Z489" s="63" t="s">
        <v>237</v>
      </c>
      <c r="AA489" s="63" t="s">
        <v>237</v>
      </c>
      <c r="AB489" s="63" t="s">
        <v>237</v>
      </c>
      <c r="AC489" s="210">
        <f>AC464</f>
        <v>846103.5500000002</v>
      </c>
      <c r="AD489" s="210"/>
      <c r="AE489" s="210">
        <f>AE464</f>
        <v>-492553.2799999999</v>
      </c>
      <c r="AF489" s="210"/>
      <c r="AG489" s="210">
        <f>AG464</f>
        <v>-570730.6</v>
      </c>
      <c r="AH489" s="210"/>
      <c r="AI489" s="210">
        <f>AI464</f>
        <v>-352225.9500000002</v>
      </c>
      <c r="AJ489" s="210"/>
      <c r="AK489" s="210">
        <f>AK464</f>
        <v>-83332.18</v>
      </c>
      <c r="AL489" s="210"/>
      <c r="AM489" s="210"/>
      <c r="AN489" s="210"/>
      <c r="AO489" s="119"/>
      <c r="AP489" s="210"/>
      <c r="AQ489" s="210">
        <f>AQ464</f>
        <v>17916.17000000016</v>
      </c>
      <c r="AR489" s="210"/>
    </row>
    <row r="490" spans="1:44" s="6" customFormat="1" ht="12.75" hidden="1">
      <c r="A490" s="92" t="s">
        <v>807</v>
      </c>
      <c r="B490" s="666" t="s">
        <v>948</v>
      </c>
      <c r="C490" s="668" t="s">
        <v>1025</v>
      </c>
      <c r="D490" s="512"/>
      <c r="E490" s="636"/>
      <c r="F490" s="638" t="s">
        <v>237</v>
      </c>
      <c r="G490" s="638"/>
      <c r="H490" s="638" t="s">
        <v>237</v>
      </c>
      <c r="I490" s="638"/>
      <c r="J490" s="638" t="s">
        <v>237</v>
      </c>
      <c r="K490" s="638"/>
      <c r="L490" s="638" t="s">
        <v>237</v>
      </c>
      <c r="M490" s="638"/>
      <c r="N490" s="638" t="s">
        <v>237</v>
      </c>
      <c r="O490" s="638"/>
      <c r="P490" s="638" t="s">
        <v>237</v>
      </c>
      <c r="Q490" s="638" t="s">
        <v>237</v>
      </c>
      <c r="R490" s="638" t="s">
        <v>237</v>
      </c>
      <c r="S490" s="638" t="s">
        <v>237</v>
      </c>
      <c r="T490" s="638" t="s">
        <v>237</v>
      </c>
      <c r="U490" s="638" t="s">
        <v>237</v>
      </c>
      <c r="V490" s="638" t="s">
        <v>237</v>
      </c>
      <c r="W490" s="638" t="s">
        <v>237</v>
      </c>
      <c r="X490" s="638" t="s">
        <v>237</v>
      </c>
      <c r="Y490" s="638" t="s">
        <v>237</v>
      </c>
      <c r="Z490" s="638" t="s">
        <v>237</v>
      </c>
      <c r="AA490" s="638" t="s">
        <v>237</v>
      </c>
      <c r="AB490" s="638" t="s">
        <v>237</v>
      </c>
      <c r="AC490" s="119"/>
      <c r="AD490" s="119"/>
      <c r="AE490" s="119"/>
      <c r="AF490" s="119"/>
      <c r="AG490" s="119"/>
      <c r="AH490" s="119"/>
      <c r="AI490" s="119"/>
      <c r="AJ490" s="119"/>
      <c r="AK490" s="119"/>
      <c r="AL490" s="119"/>
      <c r="AM490" s="119"/>
      <c r="AN490" s="119"/>
      <c r="AO490" s="119"/>
      <c r="AP490" s="119"/>
      <c r="AQ490" s="119"/>
      <c r="AR490" s="119"/>
    </row>
    <row r="491" spans="1:44" s="6" customFormat="1" ht="12.75" hidden="1">
      <c r="A491" s="29" t="s">
        <v>806</v>
      </c>
      <c r="B491" s="667"/>
      <c r="C491" s="669"/>
      <c r="D491" s="510" t="s">
        <v>1027</v>
      </c>
      <c r="E491" s="637"/>
      <c r="F491" s="639"/>
      <c r="G491" s="639"/>
      <c r="H491" s="639"/>
      <c r="I491" s="639"/>
      <c r="J491" s="639"/>
      <c r="K491" s="639"/>
      <c r="L491" s="639"/>
      <c r="M491" s="639"/>
      <c r="N491" s="639"/>
      <c r="O491" s="639"/>
      <c r="P491" s="639"/>
      <c r="Q491" s="639"/>
      <c r="R491" s="639"/>
      <c r="S491" s="639"/>
      <c r="T491" s="639"/>
      <c r="U491" s="639"/>
      <c r="V491" s="639"/>
      <c r="W491" s="639"/>
      <c r="X491" s="639"/>
      <c r="Y491" s="639"/>
      <c r="Z491" s="639"/>
      <c r="AA491" s="639"/>
      <c r="AB491" s="639"/>
      <c r="AC491" s="119">
        <f>AC466</f>
        <v>681855</v>
      </c>
      <c r="AD491" s="119"/>
      <c r="AE491" s="119">
        <f>AE466</f>
        <v>-373657.95999999996</v>
      </c>
      <c r="AF491" s="119"/>
      <c r="AG491" s="119">
        <f>AG466</f>
        <v>-441493.8800000001</v>
      </c>
      <c r="AH491" s="119"/>
      <c r="AI491" s="119">
        <f>AI466</f>
        <v>-270524.7200000001</v>
      </c>
      <c r="AJ491" s="119"/>
      <c r="AK491" s="119">
        <f>AK466</f>
        <v>-64003.21</v>
      </c>
      <c r="AL491" s="119"/>
      <c r="AM491" s="119"/>
      <c r="AN491" s="119"/>
      <c r="AO491" s="120"/>
      <c r="AP491" s="119"/>
      <c r="AQ491" s="119">
        <f>AQ466</f>
        <v>9736.870000000112</v>
      </c>
      <c r="AR491" s="119"/>
    </row>
    <row r="492" spans="1:44" s="6" customFormat="1" ht="18" hidden="1">
      <c r="A492" s="55" t="s">
        <v>949</v>
      </c>
      <c r="B492" s="52" t="s">
        <v>825</v>
      </c>
      <c r="C492" s="11" t="s">
        <v>1025</v>
      </c>
      <c r="D492" s="11" t="s">
        <v>1026</v>
      </c>
      <c r="E492" s="280"/>
      <c r="F492" s="63" t="s">
        <v>237</v>
      </c>
      <c r="G492" s="64"/>
      <c r="H492" s="63" t="s">
        <v>237</v>
      </c>
      <c r="I492" s="64"/>
      <c r="J492" s="63" t="s">
        <v>237</v>
      </c>
      <c r="K492" s="64"/>
      <c r="L492" s="63" t="s">
        <v>237</v>
      </c>
      <c r="M492" s="64"/>
      <c r="N492" s="63" t="s">
        <v>237</v>
      </c>
      <c r="O492" s="64"/>
      <c r="P492" s="63" t="s">
        <v>237</v>
      </c>
      <c r="Q492" s="63" t="s">
        <v>237</v>
      </c>
      <c r="R492" s="63" t="s">
        <v>237</v>
      </c>
      <c r="S492" s="63" t="s">
        <v>237</v>
      </c>
      <c r="T492" s="63" t="s">
        <v>237</v>
      </c>
      <c r="U492" s="63" t="s">
        <v>237</v>
      </c>
      <c r="V492" s="63" t="s">
        <v>237</v>
      </c>
      <c r="W492" s="63" t="s">
        <v>237</v>
      </c>
      <c r="X492" s="63" t="s">
        <v>237</v>
      </c>
      <c r="Y492" s="63" t="s">
        <v>237</v>
      </c>
      <c r="Z492" s="63" t="s">
        <v>237</v>
      </c>
      <c r="AA492" s="63" t="s">
        <v>237</v>
      </c>
      <c r="AB492" s="63" t="s">
        <v>237</v>
      </c>
      <c r="AC492" s="210">
        <f>AC489</f>
        <v>846103.5500000002</v>
      </c>
      <c r="AD492" s="210"/>
      <c r="AE492" s="210">
        <f>AE489</f>
        <v>-492553.2799999999</v>
      </c>
      <c r="AF492" s="210"/>
      <c r="AG492" s="210">
        <f>AG489</f>
        <v>-570730.6</v>
      </c>
      <c r="AH492" s="210"/>
      <c r="AI492" s="210">
        <f>AI489</f>
        <v>-352225.9500000002</v>
      </c>
      <c r="AJ492" s="210"/>
      <c r="AK492" s="210">
        <f>AK489</f>
        <v>-83332.18</v>
      </c>
      <c r="AL492" s="210"/>
      <c r="AM492" s="210"/>
      <c r="AN492" s="210"/>
      <c r="AO492" s="119"/>
      <c r="AP492" s="210"/>
      <c r="AQ492" s="210">
        <f>AQ489</f>
        <v>17916.17000000016</v>
      </c>
      <c r="AR492" s="210"/>
    </row>
    <row r="493" spans="1:44" s="6" customFormat="1" ht="12.75" hidden="1">
      <c r="A493" s="92" t="s">
        <v>807</v>
      </c>
      <c r="B493" s="666" t="s">
        <v>826</v>
      </c>
      <c r="C493" s="668" t="s">
        <v>1025</v>
      </c>
      <c r="D493" s="512"/>
      <c r="E493" s="636"/>
      <c r="F493" s="638" t="s">
        <v>237</v>
      </c>
      <c r="G493" s="638"/>
      <c r="H493" s="638" t="s">
        <v>237</v>
      </c>
      <c r="I493" s="638"/>
      <c r="J493" s="638" t="s">
        <v>237</v>
      </c>
      <c r="K493" s="638"/>
      <c r="L493" s="638" t="s">
        <v>237</v>
      </c>
      <c r="M493" s="638"/>
      <c r="N493" s="638" t="s">
        <v>237</v>
      </c>
      <c r="O493" s="638"/>
      <c r="P493" s="638" t="s">
        <v>237</v>
      </c>
      <c r="Q493" s="638" t="s">
        <v>237</v>
      </c>
      <c r="R493" s="638" t="s">
        <v>237</v>
      </c>
      <c r="S493" s="638" t="s">
        <v>237</v>
      </c>
      <c r="T493" s="638" t="s">
        <v>237</v>
      </c>
      <c r="U493" s="638" t="s">
        <v>237</v>
      </c>
      <c r="V493" s="638" t="s">
        <v>237</v>
      </c>
      <c r="W493" s="638" t="s">
        <v>237</v>
      </c>
      <c r="X493" s="638" t="s">
        <v>237</v>
      </c>
      <c r="Y493" s="638" t="s">
        <v>237</v>
      </c>
      <c r="Z493" s="638" t="s">
        <v>237</v>
      </c>
      <c r="AA493" s="638" t="s">
        <v>237</v>
      </c>
      <c r="AB493" s="638" t="s">
        <v>237</v>
      </c>
      <c r="AC493" s="119"/>
      <c r="AD493" s="119"/>
      <c r="AE493" s="119"/>
      <c r="AF493" s="119"/>
      <c r="AG493" s="119"/>
      <c r="AH493" s="119"/>
      <c r="AI493" s="119"/>
      <c r="AJ493" s="119"/>
      <c r="AK493" s="119"/>
      <c r="AL493" s="119"/>
      <c r="AM493" s="119"/>
      <c r="AN493" s="119"/>
      <c r="AO493" s="119"/>
      <c r="AP493" s="119"/>
      <c r="AQ493" s="119"/>
      <c r="AR493" s="119"/>
    </row>
    <row r="494" spans="1:44" s="6" customFormat="1" ht="12.75" hidden="1">
      <c r="A494" s="156" t="s">
        <v>806</v>
      </c>
      <c r="B494" s="667"/>
      <c r="C494" s="669"/>
      <c r="D494" s="510" t="s">
        <v>1027</v>
      </c>
      <c r="E494" s="637"/>
      <c r="F494" s="639"/>
      <c r="G494" s="639"/>
      <c r="H494" s="639"/>
      <c r="I494" s="639"/>
      <c r="J494" s="639"/>
      <c r="K494" s="639"/>
      <c r="L494" s="639"/>
      <c r="M494" s="639"/>
      <c r="N494" s="639"/>
      <c r="O494" s="639"/>
      <c r="P494" s="639"/>
      <c r="Q494" s="639"/>
      <c r="R494" s="639"/>
      <c r="S494" s="639"/>
      <c r="T494" s="639"/>
      <c r="U494" s="639"/>
      <c r="V494" s="639"/>
      <c r="W494" s="639"/>
      <c r="X494" s="639"/>
      <c r="Y494" s="639"/>
      <c r="Z494" s="639"/>
      <c r="AA494" s="639"/>
      <c r="AB494" s="639"/>
      <c r="AC494" s="119">
        <f>AC491</f>
        <v>681855</v>
      </c>
      <c r="AD494" s="119"/>
      <c r="AE494" s="119">
        <f>AE491</f>
        <v>-373657.95999999996</v>
      </c>
      <c r="AF494" s="119"/>
      <c r="AG494" s="119">
        <f>AG491</f>
        <v>-441493.8800000001</v>
      </c>
      <c r="AH494" s="119"/>
      <c r="AI494" s="119">
        <f>AI491</f>
        <v>-270524.7200000001</v>
      </c>
      <c r="AJ494" s="119"/>
      <c r="AK494" s="119">
        <f>AK491</f>
        <v>-64003.21</v>
      </c>
      <c r="AL494" s="119"/>
      <c r="AM494" s="119"/>
      <c r="AN494" s="119"/>
      <c r="AO494" s="120"/>
      <c r="AP494" s="119"/>
      <c r="AQ494" s="119">
        <f>AQ491</f>
        <v>9736.870000000112</v>
      </c>
      <c r="AR494" s="119"/>
    </row>
    <row r="495" spans="1:44" s="69" customFormat="1" ht="21">
      <c r="A495" s="55" t="s">
        <v>913</v>
      </c>
      <c r="B495" s="53" t="s">
        <v>827</v>
      </c>
      <c r="C495" s="43" t="s">
        <v>1025</v>
      </c>
      <c r="D495" s="43" t="s">
        <v>1026</v>
      </c>
      <c r="E495" s="346"/>
      <c r="F495" s="73" t="s">
        <v>237</v>
      </c>
      <c r="G495" s="68"/>
      <c r="H495" s="73" t="s">
        <v>237</v>
      </c>
      <c r="I495" s="68"/>
      <c r="J495" s="73" t="s">
        <v>237</v>
      </c>
      <c r="K495" s="68">
        <f>AC495+AE495+AG495+AI495+AK495+AM495+AO495+AQ495</f>
        <v>-664243.58</v>
      </c>
      <c r="L495" s="73" t="s">
        <v>237</v>
      </c>
      <c r="M495" s="68"/>
      <c r="N495" s="73" t="s">
        <v>237</v>
      </c>
      <c r="O495" s="68"/>
      <c r="P495" s="73" t="s">
        <v>237</v>
      </c>
      <c r="Q495" s="73" t="s">
        <v>237</v>
      </c>
      <c r="R495" s="73" t="s">
        <v>237</v>
      </c>
      <c r="S495" s="73" t="s">
        <v>237</v>
      </c>
      <c r="T495" s="73" t="s">
        <v>237</v>
      </c>
      <c r="U495" s="73" t="s">
        <v>237</v>
      </c>
      <c r="V495" s="73" t="s">
        <v>237</v>
      </c>
      <c r="W495" s="73" t="s">
        <v>237</v>
      </c>
      <c r="X495" s="73" t="s">
        <v>237</v>
      </c>
      <c r="Y495" s="73" t="s">
        <v>237</v>
      </c>
      <c r="Z495" s="73" t="s">
        <v>237</v>
      </c>
      <c r="AA495" s="73" t="s">
        <v>237</v>
      </c>
      <c r="AB495" s="73" t="s">
        <v>237</v>
      </c>
      <c r="AC495" s="120">
        <f>AC464</f>
        <v>846103.5500000002</v>
      </c>
      <c r="AD495" s="120"/>
      <c r="AE495" s="120">
        <f>AE464</f>
        <v>-492553.2799999999</v>
      </c>
      <c r="AF495" s="120"/>
      <c r="AG495" s="210">
        <f>AG464</f>
        <v>-570730.6</v>
      </c>
      <c r="AH495" s="210"/>
      <c r="AI495" s="120">
        <f>AI464</f>
        <v>-352225.9500000002</v>
      </c>
      <c r="AJ495" s="120"/>
      <c r="AK495" s="120">
        <f>AK464</f>
        <v>-83332.18</v>
      </c>
      <c r="AL495" s="120"/>
      <c r="AM495" s="120"/>
      <c r="AN495" s="120"/>
      <c r="AO495" s="120">
        <f>AO464</f>
        <v>-11505.119999999999</v>
      </c>
      <c r="AP495" s="120"/>
      <c r="AQ495" s="120"/>
      <c r="AR495" s="120"/>
    </row>
    <row r="496" spans="1:44" s="6" customFormat="1" ht="12.75" customHeight="1">
      <c r="A496" s="92" t="s">
        <v>807</v>
      </c>
      <c r="B496" s="666" t="s">
        <v>828</v>
      </c>
      <c r="C496" s="668" t="s">
        <v>1025</v>
      </c>
      <c r="D496" s="512"/>
      <c r="E496" s="636"/>
      <c r="F496" s="638" t="s">
        <v>237</v>
      </c>
      <c r="G496" s="638"/>
      <c r="H496" s="638" t="s">
        <v>237</v>
      </c>
      <c r="I496" s="638"/>
      <c r="J496" s="638" t="s">
        <v>237</v>
      </c>
      <c r="K496" s="638">
        <f>AC497+AE497+AG497+AI497+AK497+AM497+AO497+AQ497</f>
        <v>-476661.2700000002</v>
      </c>
      <c r="L496" s="638" t="s">
        <v>237</v>
      </c>
      <c r="M496" s="638"/>
      <c r="N496" s="638" t="s">
        <v>237</v>
      </c>
      <c r="O496" s="638"/>
      <c r="P496" s="638" t="s">
        <v>237</v>
      </c>
      <c r="Q496" s="638" t="s">
        <v>237</v>
      </c>
      <c r="R496" s="638" t="s">
        <v>237</v>
      </c>
      <c r="S496" s="638" t="s">
        <v>237</v>
      </c>
      <c r="T496" s="638" t="s">
        <v>237</v>
      </c>
      <c r="U496" s="638" t="s">
        <v>237</v>
      </c>
      <c r="V496" s="638" t="s">
        <v>237</v>
      </c>
      <c r="W496" s="638" t="s">
        <v>237</v>
      </c>
      <c r="X496" s="638" t="s">
        <v>237</v>
      </c>
      <c r="Y496" s="638" t="s">
        <v>237</v>
      </c>
      <c r="Z496" s="638" t="s">
        <v>237</v>
      </c>
      <c r="AA496" s="638" t="s">
        <v>237</v>
      </c>
      <c r="AB496" s="638" t="s">
        <v>237</v>
      </c>
      <c r="AC496" s="119"/>
      <c r="AD496" s="119"/>
      <c r="AE496" s="119"/>
      <c r="AF496" s="119"/>
      <c r="AG496" s="119"/>
      <c r="AH496" s="119"/>
      <c r="AI496" s="119"/>
      <c r="AJ496" s="119"/>
      <c r="AK496" s="119"/>
      <c r="AL496" s="119"/>
      <c r="AM496" s="119"/>
      <c r="AN496" s="119"/>
      <c r="AO496" s="119"/>
      <c r="AP496" s="119"/>
      <c r="AQ496" s="119"/>
      <c r="AR496" s="119"/>
    </row>
    <row r="497" spans="1:44" s="6" customFormat="1" ht="12.75" customHeight="1">
      <c r="A497" s="156" t="s">
        <v>806</v>
      </c>
      <c r="B497" s="667"/>
      <c r="C497" s="669"/>
      <c r="D497" s="510" t="s">
        <v>1027</v>
      </c>
      <c r="E497" s="637"/>
      <c r="F497" s="639"/>
      <c r="G497" s="639"/>
      <c r="H497" s="639"/>
      <c r="I497" s="639"/>
      <c r="J497" s="639"/>
      <c r="K497" s="639"/>
      <c r="L497" s="639"/>
      <c r="M497" s="639"/>
      <c r="N497" s="639"/>
      <c r="O497" s="639"/>
      <c r="P497" s="639"/>
      <c r="Q497" s="639"/>
      <c r="R497" s="639"/>
      <c r="S497" s="639"/>
      <c r="T497" s="639"/>
      <c r="U497" s="639"/>
      <c r="V497" s="639"/>
      <c r="W497" s="639"/>
      <c r="X497" s="639"/>
      <c r="Y497" s="639"/>
      <c r="Z497" s="639"/>
      <c r="AA497" s="639"/>
      <c r="AB497" s="639"/>
      <c r="AC497" s="119">
        <f>AC466</f>
        <v>681855</v>
      </c>
      <c r="AD497" s="119"/>
      <c r="AE497" s="119">
        <f>AE466</f>
        <v>-373657.95999999996</v>
      </c>
      <c r="AF497" s="119"/>
      <c r="AG497" s="119">
        <f>AG466</f>
        <v>-441493.8800000001</v>
      </c>
      <c r="AH497" s="119"/>
      <c r="AI497" s="119">
        <f>AI466</f>
        <v>-270524.7200000001</v>
      </c>
      <c r="AJ497" s="119"/>
      <c r="AK497" s="119">
        <f>AK466</f>
        <v>-64003.21</v>
      </c>
      <c r="AL497" s="119"/>
      <c r="AM497" s="119"/>
      <c r="AN497" s="119"/>
      <c r="AO497" s="212">
        <f>AO466</f>
        <v>-8836.5</v>
      </c>
      <c r="AP497" s="119"/>
      <c r="AQ497" s="119"/>
      <c r="AR497" s="119"/>
    </row>
    <row r="498" spans="1:44" s="69" customFormat="1" ht="18">
      <c r="A498" s="55" t="s">
        <v>829</v>
      </c>
      <c r="B498" s="53" t="s">
        <v>830</v>
      </c>
      <c r="C498" s="43" t="s">
        <v>1025</v>
      </c>
      <c r="D498" s="43" t="s">
        <v>1026</v>
      </c>
      <c r="E498" s="346"/>
      <c r="F498" s="73" t="s">
        <v>237</v>
      </c>
      <c r="G498" s="68"/>
      <c r="H498" s="73" t="s">
        <v>237</v>
      </c>
      <c r="I498" s="68"/>
      <c r="J498" s="73" t="s">
        <v>237</v>
      </c>
      <c r="K498" s="68">
        <f aca="true" t="shared" si="11" ref="K498:K504">AC498+AE498+AG498+AI498+AK498+AM498+AO498+AQ498</f>
        <v>-202331.44999999975</v>
      </c>
      <c r="L498" s="73" t="s">
        <v>237</v>
      </c>
      <c r="M498" s="68"/>
      <c r="N498" s="73" t="s">
        <v>237</v>
      </c>
      <c r="O498" s="68"/>
      <c r="P498" s="73" t="s">
        <v>237</v>
      </c>
      <c r="Q498" s="73" t="s">
        <v>237</v>
      </c>
      <c r="R498" s="73" t="s">
        <v>237</v>
      </c>
      <c r="S498" s="73" t="s">
        <v>237</v>
      </c>
      <c r="T498" s="73" t="s">
        <v>237</v>
      </c>
      <c r="U498" s="73" t="s">
        <v>237</v>
      </c>
      <c r="V498" s="73" t="s">
        <v>237</v>
      </c>
      <c r="W498" s="73" t="s">
        <v>237</v>
      </c>
      <c r="X498" s="73" t="s">
        <v>237</v>
      </c>
      <c r="Y498" s="73" t="s">
        <v>237</v>
      </c>
      <c r="Z498" s="73" t="s">
        <v>237</v>
      </c>
      <c r="AA498" s="73" t="s">
        <v>237</v>
      </c>
      <c r="AB498" s="73" t="s">
        <v>237</v>
      </c>
      <c r="AC498" s="120">
        <f>AC464</f>
        <v>846103.5500000002</v>
      </c>
      <c r="AD498" s="120"/>
      <c r="AE498" s="120">
        <f>AE464</f>
        <v>-492553.2799999999</v>
      </c>
      <c r="AF498" s="120"/>
      <c r="AG498" s="210">
        <v>-145778.65</v>
      </c>
      <c r="AH498" s="210"/>
      <c r="AI498" s="120">
        <v>-323112.26</v>
      </c>
      <c r="AJ498" s="120"/>
      <c r="AK498" s="120">
        <f>AK464</f>
        <v>-83332.18</v>
      </c>
      <c r="AL498" s="120"/>
      <c r="AM498" s="120"/>
      <c r="AN498" s="120"/>
      <c r="AO498" s="120">
        <v>-3658.63</v>
      </c>
      <c r="AP498" s="120"/>
      <c r="AQ498" s="120"/>
      <c r="AR498" s="120"/>
    </row>
    <row r="499" spans="1:44" s="6" customFormat="1" ht="12.75" customHeight="1">
      <c r="A499" s="92" t="s">
        <v>807</v>
      </c>
      <c r="B499" s="666" t="s">
        <v>831</v>
      </c>
      <c r="C499" s="668" t="s">
        <v>1025</v>
      </c>
      <c r="D499" s="512"/>
      <c r="E499" s="636"/>
      <c r="F499" s="638" t="s">
        <v>237</v>
      </c>
      <c r="G499" s="638"/>
      <c r="H499" s="638" t="s">
        <v>237</v>
      </c>
      <c r="I499" s="638"/>
      <c r="J499" s="638" t="s">
        <v>237</v>
      </c>
      <c r="K499" s="638">
        <f>AC500+AE500+AG500+AI500+AK500+AM500+AO500+AQ500</f>
        <v>-118918.18999999993</v>
      </c>
      <c r="L499" s="638" t="s">
        <v>237</v>
      </c>
      <c r="M499" s="638"/>
      <c r="N499" s="638" t="s">
        <v>237</v>
      </c>
      <c r="O499" s="638"/>
      <c r="P499" s="638" t="s">
        <v>237</v>
      </c>
      <c r="Q499" s="638" t="s">
        <v>237</v>
      </c>
      <c r="R499" s="638" t="s">
        <v>237</v>
      </c>
      <c r="S499" s="638" t="s">
        <v>237</v>
      </c>
      <c r="T499" s="638" t="s">
        <v>237</v>
      </c>
      <c r="U499" s="638" t="s">
        <v>237</v>
      </c>
      <c r="V499" s="638" t="s">
        <v>237</v>
      </c>
      <c r="W499" s="638" t="s">
        <v>237</v>
      </c>
      <c r="X499" s="638" t="s">
        <v>237</v>
      </c>
      <c r="Y499" s="638" t="s">
        <v>237</v>
      </c>
      <c r="Z499" s="638" t="s">
        <v>237</v>
      </c>
      <c r="AA499" s="638" t="s">
        <v>237</v>
      </c>
      <c r="AB499" s="638" t="s">
        <v>237</v>
      </c>
      <c r="AC499" s="119"/>
      <c r="AD499" s="119"/>
      <c r="AE499" s="119"/>
      <c r="AF499" s="119"/>
      <c r="AG499" s="119"/>
      <c r="AH499" s="119"/>
      <c r="AI499" s="119"/>
      <c r="AJ499" s="119"/>
      <c r="AK499" s="119"/>
      <c r="AL499" s="119"/>
      <c r="AM499" s="119"/>
      <c r="AN499" s="119"/>
      <c r="AO499" s="119"/>
      <c r="AP499" s="119"/>
      <c r="AQ499" s="119"/>
      <c r="AR499" s="119"/>
    </row>
    <row r="500" spans="1:44" s="6" customFormat="1" ht="12.75" customHeight="1">
      <c r="A500" s="156" t="s">
        <v>806</v>
      </c>
      <c r="B500" s="667"/>
      <c r="C500" s="669"/>
      <c r="D500" s="510" t="s">
        <v>1027</v>
      </c>
      <c r="E500" s="637"/>
      <c r="F500" s="639"/>
      <c r="G500" s="639"/>
      <c r="H500" s="639"/>
      <c r="I500" s="639"/>
      <c r="J500" s="639"/>
      <c r="K500" s="639"/>
      <c r="L500" s="639"/>
      <c r="M500" s="639"/>
      <c r="N500" s="639"/>
      <c r="O500" s="639"/>
      <c r="P500" s="639"/>
      <c r="Q500" s="639"/>
      <c r="R500" s="639"/>
      <c r="S500" s="639"/>
      <c r="T500" s="639"/>
      <c r="U500" s="639"/>
      <c r="V500" s="639"/>
      <c r="W500" s="639"/>
      <c r="X500" s="639"/>
      <c r="Y500" s="639"/>
      <c r="Z500" s="639"/>
      <c r="AA500" s="639"/>
      <c r="AB500" s="639"/>
      <c r="AC500" s="119">
        <f>AC466</f>
        <v>681855</v>
      </c>
      <c r="AD500" s="119"/>
      <c r="AE500" s="119">
        <f>AE466</f>
        <v>-373657.95999999996</v>
      </c>
      <c r="AF500" s="119"/>
      <c r="AG500" s="119">
        <v>-112134.55</v>
      </c>
      <c r="AH500" s="119"/>
      <c r="AI500" s="119">
        <v>-248167.46</v>
      </c>
      <c r="AJ500" s="119"/>
      <c r="AK500" s="119">
        <f>AK466</f>
        <v>-64003.21</v>
      </c>
      <c r="AL500" s="119"/>
      <c r="AM500" s="119"/>
      <c r="AN500" s="119"/>
      <c r="AO500" s="212">
        <v>-2810.01</v>
      </c>
      <c r="AP500" s="119"/>
      <c r="AQ500" s="119"/>
      <c r="AR500" s="119"/>
    </row>
    <row r="501" spans="1:41" s="69" customFormat="1" ht="21">
      <c r="A501" s="55" t="s">
        <v>600</v>
      </c>
      <c r="B501" s="53" t="s">
        <v>832</v>
      </c>
      <c r="C501" s="43" t="s">
        <v>1025</v>
      </c>
      <c r="D501" s="43" t="s">
        <v>1026</v>
      </c>
      <c r="E501" s="346"/>
      <c r="F501" s="73" t="s">
        <v>237</v>
      </c>
      <c r="G501" s="68"/>
      <c r="H501" s="73" t="s">
        <v>237</v>
      </c>
      <c r="I501" s="68"/>
      <c r="J501" s="73" t="s">
        <v>237</v>
      </c>
      <c r="K501" s="68">
        <f t="shared" si="11"/>
        <v>-438142.8</v>
      </c>
      <c r="L501" s="73" t="s">
        <v>237</v>
      </c>
      <c r="M501" s="68"/>
      <c r="N501" s="73" t="s">
        <v>237</v>
      </c>
      <c r="O501" s="68"/>
      <c r="P501" s="73" t="s">
        <v>237</v>
      </c>
      <c r="Q501" s="73" t="s">
        <v>237</v>
      </c>
      <c r="R501" s="73" t="s">
        <v>237</v>
      </c>
      <c r="S501" s="73" t="s">
        <v>237</v>
      </c>
      <c r="T501" s="73" t="s">
        <v>237</v>
      </c>
      <c r="U501" s="73" t="s">
        <v>237</v>
      </c>
      <c r="V501" s="73" t="s">
        <v>237</v>
      </c>
      <c r="W501" s="73" t="s">
        <v>237</v>
      </c>
      <c r="X501" s="73" t="s">
        <v>237</v>
      </c>
      <c r="Y501" s="73" t="s">
        <v>237</v>
      </c>
      <c r="Z501" s="73" t="s">
        <v>237</v>
      </c>
      <c r="AA501" s="73" t="s">
        <v>237</v>
      </c>
      <c r="AB501" s="73" t="s">
        <v>237</v>
      </c>
      <c r="AG501" s="210">
        <v>-389605.43</v>
      </c>
      <c r="AH501" s="526"/>
      <c r="AI501" s="120">
        <v>-41599.78</v>
      </c>
      <c r="AJ501" s="120"/>
      <c r="AK501" s="120"/>
      <c r="AL501" s="120"/>
      <c r="AM501" s="120"/>
      <c r="AN501" s="120"/>
      <c r="AO501" s="120">
        <v>-6937.59</v>
      </c>
    </row>
    <row r="502" spans="1:33" s="6" customFormat="1" ht="12.75" customHeight="1">
      <c r="A502" s="92" t="s">
        <v>833</v>
      </c>
      <c r="B502" s="666" t="s">
        <v>834</v>
      </c>
      <c r="C502" s="668" t="s">
        <v>1025</v>
      </c>
      <c r="D502" s="512"/>
      <c r="E502" s="636"/>
      <c r="F502" s="638" t="s">
        <v>237</v>
      </c>
      <c r="G502" s="638"/>
      <c r="H502" s="638" t="s">
        <v>237</v>
      </c>
      <c r="I502" s="638"/>
      <c r="J502" s="638" t="s">
        <v>237</v>
      </c>
      <c r="K502" s="638">
        <f>AC503+AE503+AG503+AI503+AK503+AM503+AO503+AQ503</f>
        <v>-339507.18</v>
      </c>
      <c r="L502" s="638" t="s">
        <v>237</v>
      </c>
      <c r="M502" s="638"/>
      <c r="N502" s="638" t="s">
        <v>237</v>
      </c>
      <c r="O502" s="638"/>
      <c r="P502" s="638" t="s">
        <v>237</v>
      </c>
      <c r="Q502" s="638" t="s">
        <v>237</v>
      </c>
      <c r="R502" s="638" t="s">
        <v>237</v>
      </c>
      <c r="S502" s="638" t="s">
        <v>237</v>
      </c>
      <c r="T502" s="638" t="s">
        <v>237</v>
      </c>
      <c r="U502" s="638" t="s">
        <v>237</v>
      </c>
      <c r="V502" s="638" t="s">
        <v>237</v>
      </c>
      <c r="W502" s="638" t="s">
        <v>237</v>
      </c>
      <c r="X502" s="638" t="s">
        <v>237</v>
      </c>
      <c r="Y502" s="638" t="s">
        <v>237</v>
      </c>
      <c r="Z502" s="638" t="s">
        <v>237</v>
      </c>
      <c r="AA502" s="638" t="s">
        <v>237</v>
      </c>
      <c r="AB502" s="638" t="s">
        <v>237</v>
      </c>
      <c r="AG502" s="119"/>
    </row>
    <row r="503" spans="1:41" s="6" customFormat="1" ht="12.75" customHeight="1">
      <c r="A503" s="156" t="s">
        <v>806</v>
      </c>
      <c r="B503" s="667"/>
      <c r="C503" s="669"/>
      <c r="D503" s="510" t="s">
        <v>1027</v>
      </c>
      <c r="E503" s="637"/>
      <c r="F503" s="639"/>
      <c r="G503" s="639"/>
      <c r="H503" s="639"/>
      <c r="I503" s="639"/>
      <c r="J503" s="639"/>
      <c r="K503" s="639"/>
      <c r="L503" s="639"/>
      <c r="M503" s="639"/>
      <c r="N503" s="639"/>
      <c r="O503" s="639"/>
      <c r="P503" s="639"/>
      <c r="Q503" s="639"/>
      <c r="R503" s="639"/>
      <c r="S503" s="639"/>
      <c r="T503" s="639"/>
      <c r="U503" s="639"/>
      <c r="V503" s="639"/>
      <c r="W503" s="639"/>
      <c r="X503" s="639"/>
      <c r="Y503" s="639"/>
      <c r="Z503" s="639"/>
      <c r="AA503" s="639"/>
      <c r="AB503" s="639"/>
      <c r="AG503" s="119">
        <v>-302228.71</v>
      </c>
      <c r="AI503" s="119">
        <v>-31950.06</v>
      </c>
      <c r="AJ503" s="119"/>
      <c r="AK503" s="119"/>
      <c r="AL503" s="119"/>
      <c r="AM503" s="119"/>
      <c r="AN503" s="119"/>
      <c r="AO503" s="119">
        <v>-5328.41</v>
      </c>
    </row>
    <row r="504" spans="1:41" s="69" customFormat="1" ht="21">
      <c r="A504" s="55" t="s">
        <v>601</v>
      </c>
      <c r="B504" s="53" t="s">
        <v>835</v>
      </c>
      <c r="C504" s="43" t="s">
        <v>1025</v>
      </c>
      <c r="D504" s="43" t="s">
        <v>1026</v>
      </c>
      <c r="E504" s="346"/>
      <c r="F504" s="73" t="s">
        <v>237</v>
      </c>
      <c r="G504" s="68"/>
      <c r="H504" s="73" t="s">
        <v>237</v>
      </c>
      <c r="I504" s="68"/>
      <c r="J504" s="73" t="s">
        <v>237</v>
      </c>
      <c r="K504" s="68">
        <f t="shared" si="11"/>
        <v>-23769.329999999998</v>
      </c>
      <c r="L504" s="73" t="s">
        <v>237</v>
      </c>
      <c r="M504" s="68"/>
      <c r="N504" s="73" t="s">
        <v>237</v>
      </c>
      <c r="O504" s="68"/>
      <c r="P504" s="73" t="s">
        <v>237</v>
      </c>
      <c r="Q504" s="73" t="s">
        <v>237</v>
      </c>
      <c r="R504" s="73" t="s">
        <v>237</v>
      </c>
      <c r="S504" s="73" t="s">
        <v>237</v>
      </c>
      <c r="T504" s="73" t="s">
        <v>237</v>
      </c>
      <c r="U504" s="73" t="s">
        <v>237</v>
      </c>
      <c r="V504" s="73" t="s">
        <v>237</v>
      </c>
      <c r="W504" s="73" t="s">
        <v>237</v>
      </c>
      <c r="X504" s="73" t="s">
        <v>237</v>
      </c>
      <c r="Y504" s="73" t="s">
        <v>237</v>
      </c>
      <c r="Z504" s="73" t="s">
        <v>237</v>
      </c>
      <c r="AA504" s="73" t="s">
        <v>237</v>
      </c>
      <c r="AB504" s="73" t="s">
        <v>237</v>
      </c>
      <c r="AG504" s="210">
        <v>-35346.52</v>
      </c>
      <c r="AH504" s="526"/>
      <c r="AI504" s="120">
        <v>12486.09</v>
      </c>
      <c r="AJ504" s="120"/>
      <c r="AK504" s="120"/>
      <c r="AL504" s="120"/>
      <c r="AM504" s="120"/>
      <c r="AN504" s="120"/>
      <c r="AO504" s="120">
        <v>-908.9</v>
      </c>
    </row>
    <row r="505" spans="1:33" s="6" customFormat="1" ht="12.75" customHeight="1">
      <c r="A505" s="92" t="s">
        <v>811</v>
      </c>
      <c r="B505" s="666" t="s">
        <v>836</v>
      </c>
      <c r="C505" s="668" t="s">
        <v>1025</v>
      </c>
      <c r="D505" s="512"/>
      <c r="E505" s="636"/>
      <c r="F505" s="638" t="s">
        <v>237</v>
      </c>
      <c r="G505" s="638"/>
      <c r="H505" s="638" t="s">
        <v>237</v>
      </c>
      <c r="I505" s="638"/>
      <c r="J505" s="638" t="s">
        <v>237</v>
      </c>
      <c r="K505" s="638">
        <f>AC506+AE506+AG506+AI506+AK506+AM506+AO506+AQ506</f>
        <v>-18235.9</v>
      </c>
      <c r="L505" s="638" t="s">
        <v>237</v>
      </c>
      <c r="M505" s="638"/>
      <c r="N505" s="638" t="s">
        <v>237</v>
      </c>
      <c r="O505" s="638"/>
      <c r="P505" s="638" t="s">
        <v>237</v>
      </c>
      <c r="Q505" s="638" t="s">
        <v>237</v>
      </c>
      <c r="R505" s="638" t="s">
        <v>237</v>
      </c>
      <c r="S505" s="638" t="s">
        <v>237</v>
      </c>
      <c r="T505" s="638" t="s">
        <v>237</v>
      </c>
      <c r="U505" s="638" t="s">
        <v>237</v>
      </c>
      <c r="V505" s="638" t="s">
        <v>237</v>
      </c>
      <c r="W505" s="638" t="s">
        <v>237</v>
      </c>
      <c r="X505" s="638" t="s">
        <v>237</v>
      </c>
      <c r="Y505" s="638" t="s">
        <v>237</v>
      </c>
      <c r="Z505" s="638" t="s">
        <v>237</v>
      </c>
      <c r="AA505" s="638" t="s">
        <v>237</v>
      </c>
      <c r="AB505" s="638" t="s">
        <v>237</v>
      </c>
      <c r="AG505" s="119"/>
    </row>
    <row r="506" spans="1:41" s="6" customFormat="1" ht="12.75" customHeight="1">
      <c r="A506" s="156" t="s">
        <v>806</v>
      </c>
      <c r="B506" s="667"/>
      <c r="C506" s="669"/>
      <c r="D506" s="510" t="s">
        <v>1027</v>
      </c>
      <c r="E506" s="637"/>
      <c r="F506" s="639"/>
      <c r="G506" s="639"/>
      <c r="H506" s="639"/>
      <c r="I506" s="639"/>
      <c r="J506" s="639"/>
      <c r="K506" s="639"/>
      <c r="L506" s="639"/>
      <c r="M506" s="639"/>
      <c r="N506" s="639"/>
      <c r="O506" s="639"/>
      <c r="P506" s="639"/>
      <c r="Q506" s="639"/>
      <c r="R506" s="639"/>
      <c r="S506" s="639"/>
      <c r="T506" s="639"/>
      <c r="U506" s="639"/>
      <c r="V506" s="639"/>
      <c r="W506" s="639"/>
      <c r="X506" s="639"/>
      <c r="Y506" s="639"/>
      <c r="Z506" s="639"/>
      <c r="AA506" s="639"/>
      <c r="AB506" s="639"/>
      <c r="AG506" s="119">
        <v>-27130.62</v>
      </c>
      <c r="AI506" s="119">
        <v>9592.8</v>
      </c>
      <c r="AJ506" s="119"/>
      <c r="AK506" s="119"/>
      <c r="AL506" s="119"/>
      <c r="AM506" s="119"/>
      <c r="AN506" s="119"/>
      <c r="AO506" s="119">
        <v>-698.08</v>
      </c>
    </row>
    <row r="507" spans="1:28" s="6" customFormat="1" ht="12.75" hidden="1">
      <c r="A507" s="55" t="s">
        <v>837</v>
      </c>
      <c r="B507" s="52" t="s">
        <v>838</v>
      </c>
      <c r="C507" s="11" t="s">
        <v>1025</v>
      </c>
      <c r="D507" s="11" t="s">
        <v>1026</v>
      </c>
      <c r="E507" s="1"/>
      <c r="F507" s="3" t="s">
        <v>237</v>
      </c>
      <c r="G507" s="1"/>
      <c r="H507" s="3" t="s">
        <v>237</v>
      </c>
      <c r="I507" s="1"/>
      <c r="J507" s="3" t="s">
        <v>237</v>
      </c>
      <c r="K507" s="1"/>
      <c r="L507" s="3" t="s">
        <v>237</v>
      </c>
      <c r="M507" s="1"/>
      <c r="N507" s="3" t="s">
        <v>237</v>
      </c>
      <c r="O507" s="1"/>
      <c r="P507" s="3" t="s">
        <v>237</v>
      </c>
      <c r="Q507" s="3" t="s">
        <v>237</v>
      </c>
      <c r="R507" s="3" t="s">
        <v>237</v>
      </c>
      <c r="S507" s="3" t="s">
        <v>237</v>
      </c>
      <c r="T507" s="3" t="s">
        <v>237</v>
      </c>
      <c r="U507" s="3" t="s">
        <v>237</v>
      </c>
      <c r="V507" s="3" t="s">
        <v>237</v>
      </c>
      <c r="W507" s="3" t="s">
        <v>237</v>
      </c>
      <c r="X507" s="3" t="s">
        <v>237</v>
      </c>
      <c r="Y507" s="3" t="s">
        <v>237</v>
      </c>
      <c r="Z507" s="3" t="s">
        <v>237</v>
      </c>
      <c r="AA507" s="3" t="s">
        <v>237</v>
      </c>
      <c r="AB507" s="3" t="s">
        <v>237</v>
      </c>
    </row>
    <row r="508" spans="1:28" s="6" customFormat="1" ht="12.75" hidden="1">
      <c r="A508" s="92" t="s">
        <v>811</v>
      </c>
      <c r="B508" s="666" t="s">
        <v>839</v>
      </c>
      <c r="C508" s="668" t="s">
        <v>1025</v>
      </c>
      <c r="D508" s="512"/>
      <c r="E508" s="634"/>
      <c r="F508" s="634" t="s">
        <v>237</v>
      </c>
      <c r="G508" s="634"/>
      <c r="H508" s="634" t="s">
        <v>237</v>
      </c>
      <c r="I508" s="634"/>
      <c r="J508" s="634" t="s">
        <v>237</v>
      </c>
      <c r="K508" s="634"/>
      <c r="L508" s="634" t="s">
        <v>237</v>
      </c>
      <c r="M508" s="634"/>
      <c r="N508" s="634" t="s">
        <v>237</v>
      </c>
      <c r="O508" s="634"/>
      <c r="P508" s="634" t="s">
        <v>237</v>
      </c>
      <c r="Q508" s="634" t="s">
        <v>237</v>
      </c>
      <c r="R508" s="634" t="s">
        <v>237</v>
      </c>
      <c r="S508" s="634" t="s">
        <v>237</v>
      </c>
      <c r="T508" s="634" t="s">
        <v>237</v>
      </c>
      <c r="U508" s="634" t="s">
        <v>237</v>
      </c>
      <c r="V508" s="634" t="s">
        <v>237</v>
      </c>
      <c r="W508" s="634" t="s">
        <v>237</v>
      </c>
      <c r="X508" s="634" t="s">
        <v>237</v>
      </c>
      <c r="Y508" s="634" t="s">
        <v>237</v>
      </c>
      <c r="Z508" s="634" t="s">
        <v>237</v>
      </c>
      <c r="AA508" s="634" t="s">
        <v>237</v>
      </c>
      <c r="AB508" s="634" t="s">
        <v>237</v>
      </c>
    </row>
    <row r="509" spans="1:28" s="6" customFormat="1" ht="12.75" hidden="1">
      <c r="A509" s="156" t="s">
        <v>806</v>
      </c>
      <c r="B509" s="667"/>
      <c r="C509" s="669"/>
      <c r="D509" s="510" t="s">
        <v>1027</v>
      </c>
      <c r="E509" s="635"/>
      <c r="F509" s="635"/>
      <c r="G509" s="635"/>
      <c r="H509" s="635"/>
      <c r="I509" s="635"/>
      <c r="J509" s="635"/>
      <c r="K509" s="635"/>
      <c r="L509" s="635"/>
      <c r="M509" s="635"/>
      <c r="N509" s="635"/>
      <c r="O509" s="635"/>
      <c r="P509" s="635"/>
      <c r="Q509" s="635"/>
      <c r="R509" s="635"/>
      <c r="S509" s="635"/>
      <c r="T509" s="635"/>
      <c r="U509" s="635"/>
      <c r="V509" s="635"/>
      <c r="W509" s="635"/>
      <c r="X509" s="635"/>
      <c r="Y509" s="635"/>
      <c r="Z509" s="635"/>
      <c r="AA509" s="635"/>
      <c r="AB509" s="635"/>
    </row>
    <row r="510" spans="1:28" s="6" customFormat="1" ht="21" hidden="1">
      <c r="A510" s="55" t="s">
        <v>950</v>
      </c>
      <c r="B510" s="52" t="s">
        <v>840</v>
      </c>
      <c r="C510" s="11" t="s">
        <v>1025</v>
      </c>
      <c r="D510" s="11" t="s">
        <v>1026</v>
      </c>
      <c r="E510" s="1"/>
      <c r="F510" s="3" t="s">
        <v>237</v>
      </c>
      <c r="G510" s="1"/>
      <c r="H510" s="3" t="s">
        <v>237</v>
      </c>
      <c r="I510" s="1"/>
      <c r="J510" s="3" t="s">
        <v>237</v>
      </c>
      <c r="K510" s="1"/>
      <c r="L510" s="3" t="s">
        <v>237</v>
      </c>
      <c r="M510" s="1"/>
      <c r="N510" s="3" t="s">
        <v>237</v>
      </c>
      <c r="O510" s="1"/>
      <c r="P510" s="3" t="s">
        <v>237</v>
      </c>
      <c r="Q510" s="3" t="s">
        <v>237</v>
      </c>
      <c r="R510" s="3" t="s">
        <v>237</v>
      </c>
      <c r="S510" s="3" t="s">
        <v>237</v>
      </c>
      <c r="T510" s="3" t="s">
        <v>237</v>
      </c>
      <c r="U510" s="3" t="s">
        <v>237</v>
      </c>
      <c r="V510" s="3" t="s">
        <v>237</v>
      </c>
      <c r="W510" s="3" t="s">
        <v>237</v>
      </c>
      <c r="X510" s="3" t="s">
        <v>237</v>
      </c>
      <c r="Y510" s="3" t="s">
        <v>237</v>
      </c>
      <c r="Z510" s="3" t="s">
        <v>237</v>
      </c>
      <c r="AA510" s="3" t="s">
        <v>237</v>
      </c>
      <c r="AB510" s="3" t="s">
        <v>237</v>
      </c>
    </row>
    <row r="511" spans="1:28" s="6" customFormat="1" ht="12.75" hidden="1">
      <c r="A511" s="92" t="s">
        <v>807</v>
      </c>
      <c r="B511" s="666" t="s">
        <v>841</v>
      </c>
      <c r="C511" s="668" t="s">
        <v>1025</v>
      </c>
      <c r="D511" s="512"/>
      <c r="E511" s="634"/>
      <c r="F511" s="634" t="s">
        <v>237</v>
      </c>
      <c r="G511" s="634"/>
      <c r="H511" s="634" t="s">
        <v>237</v>
      </c>
      <c r="I511" s="634"/>
      <c r="J511" s="634" t="s">
        <v>237</v>
      </c>
      <c r="K511" s="634"/>
      <c r="L511" s="634" t="s">
        <v>237</v>
      </c>
      <c r="M511" s="634"/>
      <c r="N511" s="634" t="s">
        <v>237</v>
      </c>
      <c r="O511" s="634"/>
      <c r="P511" s="634" t="s">
        <v>237</v>
      </c>
      <c r="Q511" s="634" t="s">
        <v>237</v>
      </c>
      <c r="R511" s="634" t="s">
        <v>237</v>
      </c>
      <c r="S511" s="634" t="s">
        <v>237</v>
      </c>
      <c r="T511" s="634" t="s">
        <v>237</v>
      </c>
      <c r="U511" s="634" t="s">
        <v>237</v>
      </c>
      <c r="V511" s="634" t="s">
        <v>237</v>
      </c>
      <c r="W511" s="634" t="s">
        <v>237</v>
      </c>
      <c r="X511" s="634" t="s">
        <v>237</v>
      </c>
      <c r="Y511" s="634" t="s">
        <v>237</v>
      </c>
      <c r="Z511" s="634" t="s">
        <v>237</v>
      </c>
      <c r="AA511" s="634" t="s">
        <v>237</v>
      </c>
      <c r="AB511" s="634" t="s">
        <v>237</v>
      </c>
    </row>
    <row r="512" spans="1:28" s="6" customFormat="1" ht="12.75" hidden="1">
      <c r="A512" s="156" t="s">
        <v>806</v>
      </c>
      <c r="B512" s="667"/>
      <c r="C512" s="669"/>
      <c r="D512" s="510" t="s">
        <v>1027</v>
      </c>
      <c r="E512" s="635"/>
      <c r="F512" s="635"/>
      <c r="G512" s="635"/>
      <c r="H512" s="635"/>
      <c r="I512" s="635"/>
      <c r="J512" s="635"/>
      <c r="K512" s="635"/>
      <c r="L512" s="635"/>
      <c r="M512" s="635"/>
      <c r="N512" s="635"/>
      <c r="O512" s="635"/>
      <c r="P512" s="635"/>
      <c r="Q512" s="635"/>
      <c r="R512" s="635"/>
      <c r="S512" s="635"/>
      <c r="T512" s="635"/>
      <c r="U512" s="635"/>
      <c r="V512" s="635"/>
      <c r="W512" s="635"/>
      <c r="X512" s="635"/>
      <c r="Y512" s="635"/>
      <c r="Z512" s="635"/>
      <c r="AA512" s="635"/>
      <c r="AB512" s="635"/>
    </row>
    <row r="513" spans="1:28" s="6" customFormat="1" ht="12.75" hidden="1">
      <c r="A513" s="55" t="s">
        <v>842</v>
      </c>
      <c r="B513" s="52" t="s">
        <v>843</v>
      </c>
      <c r="C513" s="11" t="s">
        <v>1025</v>
      </c>
      <c r="D513" s="11" t="s">
        <v>1026</v>
      </c>
      <c r="E513" s="1"/>
      <c r="F513" s="3" t="s">
        <v>237</v>
      </c>
      <c r="G513" s="1"/>
      <c r="H513" s="3" t="s">
        <v>237</v>
      </c>
      <c r="I513" s="1"/>
      <c r="J513" s="3" t="s">
        <v>237</v>
      </c>
      <c r="K513" s="1"/>
      <c r="L513" s="3" t="s">
        <v>237</v>
      </c>
      <c r="M513" s="1"/>
      <c r="N513" s="3" t="s">
        <v>237</v>
      </c>
      <c r="O513" s="1"/>
      <c r="P513" s="3" t="s">
        <v>237</v>
      </c>
      <c r="Q513" s="3" t="s">
        <v>237</v>
      </c>
      <c r="R513" s="3" t="s">
        <v>237</v>
      </c>
      <c r="S513" s="3" t="s">
        <v>237</v>
      </c>
      <c r="T513" s="3" t="s">
        <v>237</v>
      </c>
      <c r="U513" s="3" t="s">
        <v>237</v>
      </c>
      <c r="V513" s="3" t="s">
        <v>237</v>
      </c>
      <c r="W513" s="3" t="s">
        <v>237</v>
      </c>
      <c r="X513" s="3" t="s">
        <v>237</v>
      </c>
      <c r="Y513" s="3" t="s">
        <v>237</v>
      </c>
      <c r="Z513" s="3" t="s">
        <v>237</v>
      </c>
      <c r="AA513" s="3" t="s">
        <v>237</v>
      </c>
      <c r="AB513" s="3" t="s">
        <v>237</v>
      </c>
    </row>
    <row r="514" spans="1:28" s="6" customFormat="1" ht="12.75" hidden="1">
      <c r="A514" s="92" t="s">
        <v>811</v>
      </c>
      <c r="B514" s="666" t="s">
        <v>844</v>
      </c>
      <c r="C514" s="668" t="s">
        <v>1025</v>
      </c>
      <c r="D514" s="512"/>
      <c r="E514" s="634"/>
      <c r="F514" s="634" t="s">
        <v>237</v>
      </c>
      <c r="G514" s="634"/>
      <c r="H514" s="634" t="s">
        <v>237</v>
      </c>
      <c r="I514" s="634"/>
      <c r="J514" s="634" t="s">
        <v>237</v>
      </c>
      <c r="K514" s="634"/>
      <c r="L514" s="634" t="s">
        <v>237</v>
      </c>
      <c r="M514" s="634"/>
      <c r="N514" s="634" t="s">
        <v>237</v>
      </c>
      <c r="O514" s="634"/>
      <c r="P514" s="634" t="s">
        <v>237</v>
      </c>
      <c r="Q514" s="634" t="s">
        <v>237</v>
      </c>
      <c r="R514" s="634" t="s">
        <v>237</v>
      </c>
      <c r="S514" s="634" t="s">
        <v>237</v>
      </c>
      <c r="T514" s="634" t="s">
        <v>237</v>
      </c>
      <c r="U514" s="634" t="s">
        <v>237</v>
      </c>
      <c r="V514" s="634" t="s">
        <v>237</v>
      </c>
      <c r="W514" s="634" t="s">
        <v>237</v>
      </c>
      <c r="X514" s="634" t="s">
        <v>237</v>
      </c>
      <c r="Y514" s="634" t="s">
        <v>237</v>
      </c>
      <c r="Z514" s="634" t="s">
        <v>237</v>
      </c>
      <c r="AA514" s="634" t="s">
        <v>237</v>
      </c>
      <c r="AB514" s="634" t="s">
        <v>237</v>
      </c>
    </row>
    <row r="515" spans="1:28" s="6" customFormat="1" ht="12.75" hidden="1">
      <c r="A515" s="156" t="s">
        <v>806</v>
      </c>
      <c r="B515" s="667"/>
      <c r="C515" s="669"/>
      <c r="D515" s="510" t="s">
        <v>1027</v>
      </c>
      <c r="E515" s="635"/>
      <c r="F515" s="635"/>
      <c r="G515" s="635"/>
      <c r="H515" s="635"/>
      <c r="I515" s="635"/>
      <c r="J515" s="635"/>
      <c r="K515" s="635"/>
      <c r="L515" s="635"/>
      <c r="M515" s="635"/>
      <c r="N515" s="635"/>
      <c r="O515" s="635"/>
      <c r="P515" s="635"/>
      <c r="Q515" s="635"/>
      <c r="R515" s="635"/>
      <c r="S515" s="635"/>
      <c r="T515" s="635"/>
      <c r="U515" s="635"/>
      <c r="V515" s="635"/>
      <c r="W515" s="635"/>
      <c r="X515" s="635"/>
      <c r="Y515" s="635"/>
      <c r="Z515" s="635"/>
      <c r="AA515" s="635"/>
      <c r="AB515" s="635"/>
    </row>
    <row r="516" spans="1:28" s="6" customFormat="1" ht="12.75">
      <c r="A516" s="672" t="s">
        <v>633</v>
      </c>
      <c r="B516" s="672"/>
      <c r="C516" s="672"/>
      <c r="D516" s="672"/>
      <c r="E516" s="672"/>
      <c r="F516" s="672"/>
      <c r="G516" s="672"/>
      <c r="H516" s="672"/>
      <c r="I516" s="672"/>
      <c r="J516" s="672"/>
      <c r="K516" s="672"/>
      <c r="L516" s="672"/>
      <c r="M516" s="672"/>
      <c r="N516" s="672"/>
      <c r="O516" s="672"/>
      <c r="P516" s="672"/>
      <c r="Q516" s="672"/>
      <c r="R516" s="672"/>
      <c r="S516" s="672"/>
      <c r="T516" s="672"/>
      <c r="U516" s="672"/>
      <c r="V516" s="672"/>
      <c r="W516" s="672"/>
      <c r="X516" s="672"/>
      <c r="Y516" s="672"/>
      <c r="Z516" s="672"/>
      <c r="AA516" s="672"/>
      <c r="AB516" s="673"/>
    </row>
    <row r="517" spans="1:44" s="6" customFormat="1" ht="12.75">
      <c r="A517" s="674" t="s">
        <v>634</v>
      </c>
      <c r="B517" s="674"/>
      <c r="C517" s="674"/>
      <c r="D517" s="674"/>
      <c r="E517" s="674"/>
      <c r="F517" s="674"/>
      <c r="G517" s="674"/>
      <c r="H517" s="674"/>
      <c r="I517" s="674"/>
      <c r="J517" s="674"/>
      <c r="K517" s="674"/>
      <c r="L517" s="674"/>
      <c r="M517" s="674"/>
      <c r="N517" s="674"/>
      <c r="O517" s="674"/>
      <c r="P517" s="674"/>
      <c r="Q517" s="674"/>
      <c r="R517" s="674"/>
      <c r="S517" s="674"/>
      <c r="T517" s="674"/>
      <c r="U517" s="674"/>
      <c r="V517" s="674"/>
      <c r="W517" s="674"/>
      <c r="X517" s="674"/>
      <c r="Y517" s="674"/>
      <c r="Z517" s="674"/>
      <c r="AA517" s="674"/>
      <c r="AB517" s="675"/>
      <c r="AC517" s="676" t="s">
        <v>623</v>
      </c>
      <c r="AD517" s="677"/>
      <c r="AE517" s="678" t="s">
        <v>457</v>
      </c>
      <c r="AF517" s="679"/>
      <c r="AG517" s="680" t="s">
        <v>458</v>
      </c>
      <c r="AH517" s="677"/>
      <c r="AI517" s="680" t="s">
        <v>459</v>
      </c>
      <c r="AJ517" s="677"/>
      <c r="AK517" s="680" t="s">
        <v>460</v>
      </c>
      <c r="AL517" s="677"/>
      <c r="AM517" s="680" t="s">
        <v>729</v>
      </c>
      <c r="AN517" s="677"/>
      <c r="AO517" s="680" t="s">
        <v>730</v>
      </c>
      <c r="AP517" s="677"/>
      <c r="AQ517" s="665" t="s">
        <v>731</v>
      </c>
      <c r="AR517" s="664"/>
    </row>
    <row r="518" spans="1:44" s="6" customFormat="1" ht="22.5" hidden="1">
      <c r="A518" s="506" t="s">
        <v>635</v>
      </c>
      <c r="B518" s="52" t="s">
        <v>636</v>
      </c>
      <c r="C518" s="507" t="s">
        <v>1025</v>
      </c>
      <c r="D518" s="507" t="s">
        <v>1026</v>
      </c>
      <c r="E518" s="1"/>
      <c r="F518" s="1"/>
      <c r="G518" s="1"/>
      <c r="H518" s="1"/>
      <c r="I518" s="1"/>
      <c r="J518" s="1"/>
      <c r="K518" s="1"/>
      <c r="L518" s="1"/>
      <c r="M518" s="1"/>
      <c r="N518" s="1"/>
      <c r="O518" s="1"/>
      <c r="P518" s="1"/>
      <c r="Q518" s="121"/>
      <c r="R518" s="1"/>
      <c r="S518" s="1"/>
      <c r="T518" s="1"/>
      <c r="U518" s="1"/>
      <c r="V518" s="1"/>
      <c r="W518" s="1"/>
      <c r="X518" s="1"/>
      <c r="Y518" s="1"/>
      <c r="Z518" s="1"/>
      <c r="AA518" s="1"/>
      <c r="AB518" s="1"/>
      <c r="AC518" s="119"/>
      <c r="AD518" s="119"/>
      <c r="AE518" s="119"/>
      <c r="AF518" s="119"/>
      <c r="AG518" s="119"/>
      <c r="AH518" s="119"/>
      <c r="AI518" s="119"/>
      <c r="AJ518" s="119"/>
      <c r="AK518" s="119"/>
      <c r="AL518" s="119"/>
      <c r="AM518" s="119"/>
      <c r="AN518" s="119"/>
      <c r="AO518" s="119"/>
      <c r="AP518" s="119"/>
      <c r="AQ518" s="119"/>
      <c r="AR518" s="119"/>
    </row>
    <row r="519" spans="1:44" s="6" customFormat="1" ht="22.5" hidden="1">
      <c r="A519" s="92" t="s">
        <v>583</v>
      </c>
      <c r="B519" s="133"/>
      <c r="C519" s="508"/>
      <c r="D519" s="508"/>
      <c r="E519" s="4"/>
      <c r="F519" s="509"/>
      <c r="G519" s="4"/>
      <c r="H519" s="509"/>
      <c r="I519" s="4"/>
      <c r="J519" s="509"/>
      <c r="K519" s="4"/>
      <c r="L519" s="4"/>
      <c r="M519" s="509"/>
      <c r="N519" s="4"/>
      <c r="O519" s="509"/>
      <c r="P519" s="4"/>
      <c r="Q519" s="122"/>
      <c r="R519" s="4"/>
      <c r="S519" s="509"/>
      <c r="T519" s="4"/>
      <c r="U519" s="509"/>
      <c r="V519" s="4"/>
      <c r="W519" s="509"/>
      <c r="X519" s="4"/>
      <c r="Y519" s="509"/>
      <c r="Z519" s="509"/>
      <c r="AA519" s="4"/>
      <c r="AB519" s="509"/>
      <c r="AC519" s="119"/>
      <c r="AD519" s="119"/>
      <c r="AE519" s="119"/>
      <c r="AF519" s="119"/>
      <c r="AG519" s="119"/>
      <c r="AH519" s="119"/>
      <c r="AI519" s="119"/>
      <c r="AJ519" s="119"/>
      <c r="AK519" s="119"/>
      <c r="AL519" s="119"/>
      <c r="AM519" s="119"/>
      <c r="AN519" s="119"/>
      <c r="AO519" s="119"/>
      <c r="AP519" s="119"/>
      <c r="AQ519" s="119"/>
      <c r="AR519" s="119"/>
    </row>
    <row r="520" spans="1:44" s="6" customFormat="1" ht="22.5" hidden="1">
      <c r="A520" s="92" t="s">
        <v>584</v>
      </c>
      <c r="B520" s="115" t="s">
        <v>637</v>
      </c>
      <c r="C520" s="510" t="s">
        <v>1025</v>
      </c>
      <c r="D520" s="510" t="s">
        <v>1026</v>
      </c>
      <c r="E520" s="3"/>
      <c r="F520" s="3"/>
      <c r="G520" s="3"/>
      <c r="H520" s="3"/>
      <c r="I520" s="3"/>
      <c r="J520" s="3"/>
      <c r="K520" s="3"/>
      <c r="L520" s="3"/>
      <c r="M520" s="3"/>
      <c r="N520" s="3"/>
      <c r="O520" s="3"/>
      <c r="P520" s="3"/>
      <c r="Q520" s="511"/>
      <c r="R520" s="3"/>
      <c r="S520" s="3"/>
      <c r="T520" s="3"/>
      <c r="U520" s="3"/>
      <c r="V520" s="3"/>
      <c r="W520" s="3"/>
      <c r="X520" s="3"/>
      <c r="Y520" s="3"/>
      <c r="Z520" s="3"/>
      <c r="AA520" s="3"/>
      <c r="AB520" s="3"/>
      <c r="AC520" s="119"/>
      <c r="AD520" s="119"/>
      <c r="AE520" s="119"/>
      <c r="AF520" s="119"/>
      <c r="AG520" s="119"/>
      <c r="AH520" s="119"/>
      <c r="AI520" s="119"/>
      <c r="AJ520" s="119"/>
      <c r="AK520" s="119"/>
      <c r="AL520" s="119"/>
      <c r="AM520" s="119"/>
      <c r="AN520" s="119"/>
      <c r="AO520" s="119"/>
      <c r="AP520" s="119"/>
      <c r="AQ520" s="119"/>
      <c r="AR520" s="119"/>
    </row>
    <row r="521" spans="1:44" s="6" customFormat="1" ht="22.5" hidden="1">
      <c r="A521" s="92" t="s">
        <v>585</v>
      </c>
      <c r="B521" s="52" t="s">
        <v>638</v>
      </c>
      <c r="C521" s="507" t="s">
        <v>1025</v>
      </c>
      <c r="D521" s="510" t="s">
        <v>1026</v>
      </c>
      <c r="E521" s="3"/>
      <c r="F521" s="3"/>
      <c r="G521" s="3"/>
      <c r="H521" s="3"/>
      <c r="I521" s="3"/>
      <c r="J521" s="3"/>
      <c r="K521" s="3"/>
      <c r="L521" s="3"/>
      <c r="M521" s="3"/>
      <c r="N521" s="3"/>
      <c r="O521" s="3"/>
      <c r="P521" s="3"/>
      <c r="Q521" s="121"/>
      <c r="R521" s="3"/>
      <c r="S521" s="1"/>
      <c r="T521" s="3"/>
      <c r="U521" s="1"/>
      <c r="V521" s="3"/>
      <c r="W521" s="1"/>
      <c r="X521" s="3"/>
      <c r="Y521" s="1"/>
      <c r="Z521" s="3"/>
      <c r="AA521" s="1"/>
      <c r="AB521" s="3"/>
      <c r="AC521" s="119"/>
      <c r="AD521" s="119"/>
      <c r="AE521" s="119"/>
      <c r="AF521" s="119"/>
      <c r="AG521" s="119"/>
      <c r="AH521" s="119"/>
      <c r="AI521" s="119"/>
      <c r="AJ521" s="119"/>
      <c r="AK521" s="119"/>
      <c r="AL521" s="119"/>
      <c r="AM521" s="119"/>
      <c r="AN521" s="119"/>
      <c r="AO521" s="119"/>
      <c r="AP521" s="119"/>
      <c r="AQ521" s="119"/>
      <c r="AR521" s="119"/>
    </row>
    <row r="522" spans="1:44" s="6" customFormat="1" ht="33.75" hidden="1">
      <c r="A522" s="92" t="s">
        <v>586</v>
      </c>
      <c r="B522" s="52" t="s">
        <v>639</v>
      </c>
      <c r="C522" s="507" t="s">
        <v>1025</v>
      </c>
      <c r="D522" s="510" t="s">
        <v>1026</v>
      </c>
      <c r="E522" s="3"/>
      <c r="F522" s="3"/>
      <c r="G522" s="3"/>
      <c r="H522" s="3"/>
      <c r="I522" s="3"/>
      <c r="J522" s="3"/>
      <c r="K522" s="3"/>
      <c r="L522" s="3"/>
      <c r="M522" s="3"/>
      <c r="N522" s="3"/>
      <c r="O522" s="3"/>
      <c r="P522" s="3"/>
      <c r="Q522" s="121"/>
      <c r="R522" s="3"/>
      <c r="S522" s="1"/>
      <c r="T522" s="3"/>
      <c r="U522" s="1"/>
      <c r="V522" s="3"/>
      <c r="W522" s="1"/>
      <c r="X522" s="3"/>
      <c r="Y522" s="1"/>
      <c r="Z522" s="3"/>
      <c r="AA522" s="1"/>
      <c r="AB522" s="3"/>
      <c r="AC522" s="119"/>
      <c r="AD522" s="119"/>
      <c r="AE522" s="119"/>
      <c r="AF522" s="119"/>
      <c r="AG522" s="119"/>
      <c r="AH522" s="119"/>
      <c r="AI522" s="119"/>
      <c r="AJ522" s="119"/>
      <c r="AK522" s="119"/>
      <c r="AL522" s="119"/>
      <c r="AM522" s="119"/>
      <c r="AN522" s="119"/>
      <c r="AO522" s="119"/>
      <c r="AP522" s="119"/>
      <c r="AQ522" s="119"/>
      <c r="AR522" s="119"/>
    </row>
    <row r="523" spans="1:44" s="6" customFormat="1" ht="21" hidden="1">
      <c r="A523" s="55" t="s">
        <v>845</v>
      </c>
      <c r="B523" s="51" t="s">
        <v>846</v>
      </c>
      <c r="C523" s="507" t="s">
        <v>1025</v>
      </c>
      <c r="D523" s="510" t="s">
        <v>1026</v>
      </c>
      <c r="E523" s="3"/>
      <c r="F523" s="3"/>
      <c r="G523" s="3"/>
      <c r="H523" s="3"/>
      <c r="I523" s="3"/>
      <c r="J523" s="3"/>
      <c r="K523" s="3"/>
      <c r="L523" s="3"/>
      <c r="M523" s="3"/>
      <c r="N523" s="3"/>
      <c r="O523" s="3"/>
      <c r="P523" s="3"/>
      <c r="Q523" s="121"/>
      <c r="R523" s="3"/>
      <c r="S523" s="1"/>
      <c r="T523" s="3"/>
      <c r="U523" s="1"/>
      <c r="V523" s="3"/>
      <c r="W523" s="1"/>
      <c r="X523" s="3"/>
      <c r="Y523" s="1"/>
      <c r="Z523" s="3"/>
      <c r="AA523" s="1"/>
      <c r="AB523" s="3"/>
      <c r="AC523" s="119"/>
      <c r="AD523" s="119"/>
      <c r="AE523" s="119"/>
      <c r="AF523" s="119"/>
      <c r="AG523" s="119"/>
      <c r="AH523" s="119"/>
      <c r="AI523" s="119"/>
      <c r="AJ523" s="119"/>
      <c r="AK523" s="119"/>
      <c r="AL523" s="119"/>
      <c r="AM523" s="119"/>
      <c r="AN523" s="119"/>
      <c r="AO523" s="119"/>
      <c r="AP523" s="119"/>
      <c r="AQ523" s="119"/>
      <c r="AR523" s="119"/>
    </row>
    <row r="524" spans="1:44" s="6" customFormat="1" ht="22.5" hidden="1">
      <c r="A524" s="92" t="s">
        <v>847</v>
      </c>
      <c r="B524" s="681" t="s">
        <v>848</v>
      </c>
      <c r="C524" s="508"/>
      <c r="D524" s="508"/>
      <c r="E524" s="634"/>
      <c r="F524" s="634"/>
      <c r="G524" s="634"/>
      <c r="H524" s="634"/>
      <c r="I524" s="634"/>
      <c r="J524" s="634"/>
      <c r="K524" s="634"/>
      <c r="L524" s="634"/>
      <c r="M524" s="634"/>
      <c r="N524" s="634"/>
      <c r="O524" s="634"/>
      <c r="P524" s="634"/>
      <c r="Q524" s="683"/>
      <c r="R524" s="634"/>
      <c r="S524" s="634"/>
      <c r="T524" s="634"/>
      <c r="U524" s="634"/>
      <c r="V524" s="634"/>
      <c r="W524" s="634"/>
      <c r="X524" s="634"/>
      <c r="Y524" s="634"/>
      <c r="Z524" s="634"/>
      <c r="AA524" s="634"/>
      <c r="AB524" s="634"/>
      <c r="AC524" s="119"/>
      <c r="AD524" s="119"/>
      <c r="AE524" s="119"/>
      <c r="AF524" s="119"/>
      <c r="AG524" s="119"/>
      <c r="AH524" s="119"/>
      <c r="AI524" s="119"/>
      <c r="AJ524" s="119"/>
      <c r="AK524" s="119"/>
      <c r="AL524" s="119"/>
      <c r="AM524" s="119"/>
      <c r="AN524" s="119"/>
      <c r="AO524" s="119"/>
      <c r="AP524" s="119"/>
      <c r="AQ524" s="119"/>
      <c r="AR524" s="119"/>
    </row>
    <row r="525" spans="1:44" s="6" customFormat="1" ht="22.5" hidden="1">
      <c r="A525" s="92" t="s">
        <v>584</v>
      </c>
      <c r="B525" s="682"/>
      <c r="C525" s="510" t="s">
        <v>1025</v>
      </c>
      <c r="D525" s="510" t="s">
        <v>1026</v>
      </c>
      <c r="E525" s="635"/>
      <c r="F525" s="635"/>
      <c r="G525" s="635"/>
      <c r="H525" s="635"/>
      <c r="I525" s="635"/>
      <c r="J525" s="635"/>
      <c r="K525" s="635"/>
      <c r="L525" s="635"/>
      <c r="M525" s="635"/>
      <c r="N525" s="635"/>
      <c r="O525" s="635"/>
      <c r="P525" s="635"/>
      <c r="Q525" s="684"/>
      <c r="R525" s="635"/>
      <c r="S525" s="635"/>
      <c r="T525" s="635"/>
      <c r="U525" s="635"/>
      <c r="V525" s="635"/>
      <c r="W525" s="635"/>
      <c r="X525" s="635"/>
      <c r="Y525" s="635"/>
      <c r="Z525" s="635"/>
      <c r="AA525" s="635"/>
      <c r="AB525" s="635"/>
      <c r="AC525" s="119"/>
      <c r="AD525" s="119"/>
      <c r="AE525" s="119"/>
      <c r="AF525" s="119"/>
      <c r="AG525" s="119"/>
      <c r="AH525" s="119"/>
      <c r="AI525" s="119"/>
      <c r="AJ525" s="119"/>
      <c r="AK525" s="119"/>
      <c r="AL525" s="119"/>
      <c r="AM525" s="119"/>
      <c r="AN525" s="119"/>
      <c r="AO525" s="119"/>
      <c r="AP525" s="119"/>
      <c r="AQ525" s="119"/>
      <c r="AR525" s="119"/>
    </row>
    <row r="526" spans="1:44" s="6" customFormat="1" ht="22.5" hidden="1">
      <c r="A526" s="92" t="s">
        <v>585</v>
      </c>
      <c r="B526" s="51" t="s">
        <v>849</v>
      </c>
      <c r="C526" s="507" t="s">
        <v>1025</v>
      </c>
      <c r="D526" s="510" t="s">
        <v>1026</v>
      </c>
      <c r="E526" s="3"/>
      <c r="F526" s="3"/>
      <c r="G526" s="3"/>
      <c r="H526" s="3"/>
      <c r="I526" s="3"/>
      <c r="J526" s="3"/>
      <c r="K526" s="3"/>
      <c r="L526" s="3"/>
      <c r="M526" s="3"/>
      <c r="N526" s="3"/>
      <c r="O526" s="3"/>
      <c r="P526" s="3"/>
      <c r="Q526" s="121"/>
      <c r="R526" s="3"/>
      <c r="S526" s="1"/>
      <c r="T526" s="3"/>
      <c r="U526" s="1"/>
      <c r="V526" s="3"/>
      <c r="W526" s="1"/>
      <c r="X526" s="3"/>
      <c r="Y526" s="1"/>
      <c r="Z526" s="3"/>
      <c r="AA526" s="1"/>
      <c r="AB526" s="3"/>
      <c r="AC526" s="119"/>
      <c r="AD526" s="119"/>
      <c r="AE526" s="119"/>
      <c r="AF526" s="119"/>
      <c r="AG526" s="119"/>
      <c r="AH526" s="119"/>
      <c r="AI526" s="119"/>
      <c r="AJ526" s="119"/>
      <c r="AK526" s="119"/>
      <c r="AL526" s="119"/>
      <c r="AM526" s="119"/>
      <c r="AN526" s="119"/>
      <c r="AO526" s="119"/>
      <c r="AP526" s="119"/>
      <c r="AQ526" s="119"/>
      <c r="AR526" s="119"/>
    </row>
    <row r="527" spans="1:44" s="6" customFormat="1" ht="33.75" hidden="1">
      <c r="A527" s="277" t="s">
        <v>586</v>
      </c>
      <c r="B527" s="99" t="s">
        <v>850</v>
      </c>
      <c r="C527" s="512" t="s">
        <v>1025</v>
      </c>
      <c r="D527" s="513" t="s">
        <v>1026</v>
      </c>
      <c r="E527" s="5"/>
      <c r="F527" s="5"/>
      <c r="G527" s="5"/>
      <c r="H527" s="5"/>
      <c r="I527" s="5"/>
      <c r="J527" s="5"/>
      <c r="K527" s="5"/>
      <c r="L527" s="5"/>
      <c r="M527" s="5"/>
      <c r="N527" s="5"/>
      <c r="O527" s="5"/>
      <c r="P527" s="5"/>
      <c r="Q527" s="122"/>
      <c r="R527" s="5"/>
      <c r="S527" s="4"/>
      <c r="T527" s="5"/>
      <c r="U527" s="4"/>
      <c r="V527" s="5"/>
      <c r="W527" s="4"/>
      <c r="X527" s="5"/>
      <c r="Y527" s="4"/>
      <c r="Z527" s="5"/>
      <c r="AA527" s="4"/>
      <c r="AB527" s="5"/>
      <c r="AC527" s="119"/>
      <c r="AD527" s="119"/>
      <c r="AE527" s="119"/>
      <c r="AF527" s="119"/>
      <c r="AG527" s="119"/>
      <c r="AH527" s="119"/>
      <c r="AI527" s="119"/>
      <c r="AJ527" s="119"/>
      <c r="AK527" s="119"/>
      <c r="AL527" s="119"/>
      <c r="AM527" s="119"/>
      <c r="AN527" s="119"/>
      <c r="AO527" s="119"/>
      <c r="AP527" s="119"/>
      <c r="AQ527" s="119"/>
      <c r="AR527" s="119"/>
    </row>
    <row r="528" spans="1:44" s="6" customFormat="1" ht="22.5">
      <c r="A528" s="514" t="s">
        <v>935</v>
      </c>
      <c r="B528" s="49" t="s">
        <v>951</v>
      </c>
      <c r="C528" s="44" t="s">
        <v>1025</v>
      </c>
      <c r="D528" s="44" t="s">
        <v>1026</v>
      </c>
      <c r="E528" s="378"/>
      <c r="F528" s="378"/>
      <c r="G528" s="378"/>
      <c r="H528" s="378"/>
      <c r="I528" s="378"/>
      <c r="J528" s="378"/>
      <c r="K528" s="463">
        <f>AC528+AE528+AG528+AI528+AK528+AM528+AO528+AQ528</f>
        <v>22018297.69</v>
      </c>
      <c r="L528" s="378"/>
      <c r="M528" s="378"/>
      <c r="N528" s="378"/>
      <c r="O528" s="378"/>
      <c r="P528" s="378"/>
      <c r="Q528" s="444"/>
      <c r="R528" s="378"/>
      <c r="S528" s="378"/>
      <c r="T528" s="378"/>
      <c r="U528" s="378"/>
      <c r="V528" s="378"/>
      <c r="W528" s="463">
        <f>AD528+AF528+AH528+AJ528+AL528+AN528+AP528+AR528</f>
        <v>19776677.48</v>
      </c>
      <c r="X528" s="378"/>
      <c r="Y528" s="378"/>
      <c r="Z528" s="378"/>
      <c r="AA528" s="378"/>
      <c r="AB528" s="378"/>
      <c r="AC528" s="120">
        <v>10707532.05</v>
      </c>
      <c r="AD528" s="120">
        <v>10669110.05</v>
      </c>
      <c r="AE528" s="120">
        <v>2479972</v>
      </c>
      <c r="AF528" s="120">
        <v>1466585.09</v>
      </c>
      <c r="AG528" s="120">
        <v>2357128.56</v>
      </c>
      <c r="AH528" s="120">
        <v>2357050.53</v>
      </c>
      <c r="AI528" s="120">
        <v>1240889.08</v>
      </c>
      <c r="AJ528" s="120">
        <v>375463.82</v>
      </c>
      <c r="AK528" s="120">
        <f>1446556+183000</f>
        <v>1629556</v>
      </c>
      <c r="AL528" s="120">
        <f>1446529+162455</f>
        <v>1608984</v>
      </c>
      <c r="AM528" s="120">
        <v>2153595</v>
      </c>
      <c r="AN528" s="120">
        <v>2153594.28</v>
      </c>
      <c r="AO528" s="120">
        <v>1445225</v>
      </c>
      <c r="AP528" s="120">
        <v>1141489.71</v>
      </c>
      <c r="AQ528" s="120">
        <f>AQ404</f>
        <v>4400</v>
      </c>
      <c r="AR528" s="120">
        <f>AR404</f>
        <v>4400</v>
      </c>
    </row>
    <row r="529" spans="1:44" s="6" customFormat="1" ht="22.5">
      <c r="A529" s="29" t="s">
        <v>952</v>
      </c>
      <c r="B529" s="51" t="s">
        <v>953</v>
      </c>
      <c r="C529" s="515" t="s">
        <v>1025</v>
      </c>
      <c r="D529" s="149" t="s">
        <v>1026</v>
      </c>
      <c r="E529" s="377"/>
      <c r="F529" s="377"/>
      <c r="G529" s="377"/>
      <c r="H529" s="377"/>
      <c r="I529" s="377"/>
      <c r="J529" s="377"/>
      <c r="K529" s="462">
        <f>AC529+AE529+AG529+AI529+AK529+AM529+AO529+AQ529</f>
        <v>22013897.69</v>
      </c>
      <c r="L529" s="377"/>
      <c r="M529" s="377"/>
      <c r="N529" s="377"/>
      <c r="O529" s="377"/>
      <c r="P529" s="377"/>
      <c r="Q529" s="444"/>
      <c r="R529" s="377"/>
      <c r="S529" s="378"/>
      <c r="T529" s="377"/>
      <c r="U529" s="378"/>
      <c r="V529" s="377"/>
      <c r="W529" s="463">
        <f>AD529+AF529+AH529+AJ529+AL529+AN529+AP529+AR529</f>
        <v>19772277.48</v>
      </c>
      <c r="X529" s="377"/>
      <c r="Y529" s="378"/>
      <c r="Z529" s="377"/>
      <c r="AA529" s="378"/>
      <c r="AB529" s="377"/>
      <c r="AC529" s="480">
        <f aca="true" t="shared" si="12" ref="AC529:AP529">AC528</f>
        <v>10707532.05</v>
      </c>
      <c r="AD529" s="480">
        <f t="shared" si="12"/>
        <v>10669110.05</v>
      </c>
      <c r="AE529" s="480">
        <f t="shared" si="12"/>
        <v>2479972</v>
      </c>
      <c r="AF529" s="480">
        <f t="shared" si="12"/>
        <v>1466585.09</v>
      </c>
      <c r="AG529" s="480">
        <f t="shared" si="12"/>
        <v>2357128.56</v>
      </c>
      <c r="AH529" s="480">
        <f t="shared" si="12"/>
        <v>2357050.53</v>
      </c>
      <c r="AI529" s="480">
        <f t="shared" si="12"/>
        <v>1240889.08</v>
      </c>
      <c r="AJ529" s="480">
        <f t="shared" si="12"/>
        <v>375463.82</v>
      </c>
      <c r="AK529" s="480">
        <f t="shared" si="12"/>
        <v>1629556</v>
      </c>
      <c r="AL529" s="480">
        <f t="shared" si="12"/>
        <v>1608984</v>
      </c>
      <c r="AM529" s="480">
        <f t="shared" si="12"/>
        <v>2153595</v>
      </c>
      <c r="AN529" s="480">
        <f t="shared" si="12"/>
        <v>2153594.28</v>
      </c>
      <c r="AO529" s="480">
        <f t="shared" si="12"/>
        <v>1445225</v>
      </c>
      <c r="AP529" s="480">
        <f t="shared" si="12"/>
        <v>1141489.71</v>
      </c>
      <c r="AQ529" s="119"/>
      <c r="AR529" s="119"/>
    </row>
    <row r="530" spans="1:44" s="137" customFormat="1" ht="12.75">
      <c r="A530" s="29" t="s">
        <v>954</v>
      </c>
      <c r="B530" s="51" t="s">
        <v>955</v>
      </c>
      <c r="C530" s="515" t="s">
        <v>1025</v>
      </c>
      <c r="D530" s="149" t="s">
        <v>1026</v>
      </c>
      <c r="E530" s="377"/>
      <c r="F530" s="377"/>
      <c r="G530" s="377"/>
      <c r="H530" s="377"/>
      <c r="I530" s="377"/>
      <c r="J530" s="377"/>
      <c r="K530" s="462"/>
      <c r="L530" s="377"/>
      <c r="M530" s="377"/>
      <c r="N530" s="377"/>
      <c r="O530" s="377"/>
      <c r="P530" s="377"/>
      <c r="Q530" s="444"/>
      <c r="R530" s="377"/>
      <c r="S530" s="378"/>
      <c r="T530" s="377"/>
      <c r="U530" s="378"/>
      <c r="V530" s="377"/>
      <c r="W530" s="463"/>
      <c r="X530" s="377"/>
      <c r="Y530" s="378"/>
      <c r="Z530" s="377"/>
      <c r="AA530" s="378"/>
      <c r="AB530" s="377"/>
      <c r="AC530" s="487"/>
      <c r="AD530" s="487"/>
      <c r="AF530" s="487"/>
      <c r="AG530" s="487"/>
      <c r="AH530" s="487"/>
      <c r="AI530" s="487"/>
      <c r="AJ530" s="487"/>
      <c r="AK530" s="487"/>
      <c r="AL530" s="487"/>
      <c r="AM530" s="487"/>
      <c r="AN530" s="487"/>
      <c r="AO530" s="487"/>
      <c r="AP530" s="487"/>
      <c r="AQ530" s="212"/>
      <c r="AR530" s="212"/>
    </row>
    <row r="531" spans="1:44" s="476" customFormat="1" ht="12.75">
      <c r="A531" s="29"/>
      <c r="B531" s="51"/>
      <c r="C531" s="515"/>
      <c r="D531" s="149"/>
      <c r="E531" s="377"/>
      <c r="F531" s="377"/>
      <c r="G531" s="377"/>
      <c r="H531" s="377"/>
      <c r="I531" s="377"/>
      <c r="J531" s="377"/>
      <c r="K531" s="462"/>
      <c r="L531" s="377"/>
      <c r="M531" s="377"/>
      <c r="N531" s="377"/>
      <c r="O531" s="377"/>
      <c r="P531" s="377"/>
      <c r="Q531" s="444"/>
      <c r="R531" s="377"/>
      <c r="S531" s="378"/>
      <c r="T531" s="377"/>
      <c r="U531" s="378"/>
      <c r="V531" s="377"/>
      <c r="W531" s="463"/>
      <c r="X531" s="377"/>
      <c r="Y531" s="378"/>
      <c r="Z531" s="377"/>
      <c r="AA531" s="378"/>
      <c r="AB531" s="377"/>
      <c r="AC531" s="478"/>
      <c r="AD531" s="478"/>
      <c r="AE531" s="478"/>
      <c r="AF531" s="478"/>
      <c r="AG531" s="478"/>
      <c r="AH531" s="478"/>
      <c r="AI531" s="478"/>
      <c r="AJ531" s="478"/>
      <c r="AK531" s="478"/>
      <c r="AL531" s="478"/>
      <c r="AM531" s="478"/>
      <c r="AN531" s="478"/>
      <c r="AO531" s="478"/>
      <c r="AP531" s="478"/>
      <c r="AQ531" s="477"/>
      <c r="AR531" s="477"/>
    </row>
    <row r="532" spans="1:44" s="6" customFormat="1" ht="36.75">
      <c r="A532" s="54" t="s">
        <v>1187</v>
      </c>
      <c r="B532" s="49" t="s">
        <v>956</v>
      </c>
      <c r="C532" s="44" t="s">
        <v>1025</v>
      </c>
      <c r="D532" s="154" t="s">
        <v>1026</v>
      </c>
      <c r="E532" s="377"/>
      <c r="F532" s="377"/>
      <c r="G532" s="377"/>
      <c r="H532" s="377"/>
      <c r="I532" s="377"/>
      <c r="J532" s="377"/>
      <c r="K532" s="462">
        <f>AC532+AE532+AG532+AI532+AK532+AM532+AO532+AQ532</f>
        <v>63199630.09</v>
      </c>
      <c r="L532" s="377"/>
      <c r="M532" s="377"/>
      <c r="N532" s="377"/>
      <c r="O532" s="377"/>
      <c r="P532" s="377"/>
      <c r="Q532" s="444"/>
      <c r="R532" s="377"/>
      <c r="S532" s="378"/>
      <c r="T532" s="377"/>
      <c r="U532" s="378"/>
      <c r="V532" s="377"/>
      <c r="W532" s="463">
        <f>AD532+AF532+AH532+AJ532+AL532+AN532+AP532+AR532</f>
        <v>54312653.419999994</v>
      </c>
      <c r="X532" s="377"/>
      <c r="Y532" s="378"/>
      <c r="Z532" s="377"/>
      <c r="AA532" s="378"/>
      <c r="AB532" s="377"/>
      <c r="AC532" s="479">
        <v>19656496.44</v>
      </c>
      <c r="AD532" s="479">
        <v>19552444.01</v>
      </c>
      <c r="AE532" s="479">
        <v>16629590.8</v>
      </c>
      <c r="AF532" s="479">
        <v>12281594.35</v>
      </c>
      <c r="AG532" s="479">
        <v>12645084.6</v>
      </c>
      <c r="AH532" s="479">
        <v>10463035.87</v>
      </c>
      <c r="AI532" s="479">
        <v>3300900</v>
      </c>
      <c r="AJ532" s="479">
        <v>3090330.78</v>
      </c>
      <c r="AK532" s="479">
        <v>2713597.2</v>
      </c>
      <c r="AL532" s="479">
        <v>2422281.44</v>
      </c>
      <c r="AM532" s="479">
        <v>2095630.69</v>
      </c>
      <c r="AN532" s="479">
        <v>2004521.07</v>
      </c>
      <c r="AO532" s="479">
        <v>6158330.36</v>
      </c>
      <c r="AP532" s="479">
        <v>4498445.9</v>
      </c>
      <c r="AQ532" s="120"/>
      <c r="AR532" s="120"/>
    </row>
    <row r="533" spans="1:44" s="6" customFormat="1" ht="22.5">
      <c r="A533" s="29" t="s">
        <v>952</v>
      </c>
      <c r="B533" s="51" t="s">
        <v>957</v>
      </c>
      <c r="C533" s="515" t="s">
        <v>1025</v>
      </c>
      <c r="D533" s="149" t="s">
        <v>1026</v>
      </c>
      <c r="E533" s="377"/>
      <c r="F533" s="377"/>
      <c r="G533" s="377"/>
      <c r="H533" s="377"/>
      <c r="I533" s="377"/>
      <c r="J533" s="377"/>
      <c r="K533" s="462">
        <f>AC533+AE533+AG533+AI533+AK533+AM533+AO533+AQ533</f>
        <v>63199630.09</v>
      </c>
      <c r="L533" s="377"/>
      <c r="M533" s="377"/>
      <c r="N533" s="377"/>
      <c r="O533" s="377"/>
      <c r="P533" s="377"/>
      <c r="Q533" s="444"/>
      <c r="R533" s="377"/>
      <c r="S533" s="378"/>
      <c r="T533" s="377"/>
      <c r="U533" s="378"/>
      <c r="V533" s="377"/>
      <c r="W533" s="463">
        <f>AD533+AF533+AH533+AJ533+AL533+AN533+AP533+AR533</f>
        <v>54312653.419999994</v>
      </c>
      <c r="X533" s="377"/>
      <c r="Y533" s="378"/>
      <c r="Z533" s="377"/>
      <c r="AA533" s="378"/>
      <c r="AB533" s="377"/>
      <c r="AC533" s="480">
        <f>AC532</f>
        <v>19656496.44</v>
      </c>
      <c r="AD533" s="480">
        <f aca="true" t="shared" si="13" ref="AD533:AP533">AD532</f>
        <v>19552444.01</v>
      </c>
      <c r="AE533" s="477">
        <f t="shared" si="13"/>
        <v>16629590.8</v>
      </c>
      <c r="AF533" s="480">
        <f t="shared" si="13"/>
        <v>12281594.35</v>
      </c>
      <c r="AG533" s="477">
        <f t="shared" si="13"/>
        <v>12645084.6</v>
      </c>
      <c r="AH533" s="480">
        <f t="shared" si="13"/>
        <v>10463035.87</v>
      </c>
      <c r="AI533" s="477">
        <f t="shared" si="13"/>
        <v>3300900</v>
      </c>
      <c r="AJ533" s="477">
        <f t="shared" si="13"/>
        <v>3090330.78</v>
      </c>
      <c r="AK533" s="477">
        <f t="shared" si="13"/>
        <v>2713597.2</v>
      </c>
      <c r="AL533" s="477">
        <f t="shared" si="13"/>
        <v>2422281.44</v>
      </c>
      <c r="AM533" s="477">
        <f t="shared" si="13"/>
        <v>2095630.69</v>
      </c>
      <c r="AN533" s="477">
        <f t="shared" si="13"/>
        <v>2004521.07</v>
      </c>
      <c r="AO533" s="477">
        <f t="shared" si="13"/>
        <v>6158330.36</v>
      </c>
      <c r="AP533" s="477">
        <f t="shared" si="13"/>
        <v>4498445.9</v>
      </c>
      <c r="AQ533" s="119"/>
      <c r="AR533" s="119"/>
    </row>
    <row r="534" spans="1:44" s="6" customFormat="1" ht="12.75">
      <c r="A534" s="29" t="s">
        <v>954</v>
      </c>
      <c r="B534" s="51" t="s">
        <v>958</v>
      </c>
      <c r="C534" s="515" t="s">
        <v>1025</v>
      </c>
      <c r="D534" s="149" t="s">
        <v>1026</v>
      </c>
      <c r="E534" s="377"/>
      <c r="F534" s="377"/>
      <c r="G534" s="377"/>
      <c r="H534" s="377"/>
      <c r="I534" s="377"/>
      <c r="J534" s="377"/>
      <c r="K534" s="462"/>
      <c r="L534" s="377"/>
      <c r="M534" s="377"/>
      <c r="N534" s="377"/>
      <c r="O534" s="377"/>
      <c r="P534" s="377"/>
      <c r="Q534" s="444"/>
      <c r="R534" s="377"/>
      <c r="S534" s="378"/>
      <c r="T534" s="377"/>
      <c r="U534" s="378"/>
      <c r="V534" s="377"/>
      <c r="W534" s="463"/>
      <c r="X534" s="377"/>
      <c r="Y534" s="378"/>
      <c r="Z534" s="377"/>
      <c r="AA534" s="378"/>
      <c r="AB534" s="377"/>
      <c r="AC534" s="480"/>
      <c r="AD534" s="480"/>
      <c r="AE534" s="480"/>
      <c r="AF534" s="480"/>
      <c r="AG534" s="480"/>
      <c r="AH534" s="480"/>
      <c r="AI534" s="480"/>
      <c r="AJ534" s="477"/>
      <c r="AK534" s="480"/>
      <c r="AL534" s="480"/>
      <c r="AM534" s="480"/>
      <c r="AN534" s="480"/>
      <c r="AO534" s="480"/>
      <c r="AP534" s="480"/>
      <c r="AQ534" s="119"/>
      <c r="AR534" s="119"/>
    </row>
    <row r="535" spans="1:44" s="6" customFormat="1" ht="12.75" hidden="1">
      <c r="A535" s="29"/>
      <c r="B535" s="51"/>
      <c r="C535" s="97"/>
      <c r="D535" s="516"/>
      <c r="E535" s="377"/>
      <c r="F535" s="377"/>
      <c r="G535" s="377"/>
      <c r="H535" s="377"/>
      <c r="I535" s="377"/>
      <c r="J535" s="377"/>
      <c r="K535" s="462"/>
      <c r="L535" s="377"/>
      <c r="M535" s="377"/>
      <c r="N535" s="377"/>
      <c r="O535" s="377"/>
      <c r="P535" s="377"/>
      <c r="Q535" s="444"/>
      <c r="R535" s="377"/>
      <c r="S535" s="378"/>
      <c r="T535" s="377"/>
      <c r="U535" s="378"/>
      <c r="V535" s="377"/>
      <c r="W535" s="463"/>
      <c r="X535" s="377"/>
      <c r="Y535" s="378"/>
      <c r="Z535" s="377"/>
      <c r="AA535" s="378"/>
      <c r="AB535" s="377"/>
      <c r="AC535" s="480"/>
      <c r="AD535" s="480">
        <v>73284111.66</v>
      </c>
      <c r="AE535" s="480"/>
      <c r="AF535" s="119">
        <f>340133.01+167676.85+81509175.77</f>
        <v>82016985.63</v>
      </c>
      <c r="AG535" s="480"/>
      <c r="AH535" s="480">
        <f>1917338.73-13858.24+62406.62+59864067.14-35262.32</f>
        <v>61794691.93</v>
      </c>
      <c r="AI535" s="480"/>
      <c r="AJ535" s="477">
        <f>7460969.33+40839.46-5000+32513300.88-4700</f>
        <v>40005409.67</v>
      </c>
      <c r="AK535" s="480"/>
      <c r="AL535" s="480">
        <f>5113603.6+40000+42696281.46-31069.99</f>
        <v>47818815.07</v>
      </c>
      <c r="AM535" s="119"/>
      <c r="AN535" s="119">
        <f>11863337.24-2700+12479244.41-1000</f>
        <v>24338881.65</v>
      </c>
      <c r="AO535" s="480"/>
      <c r="AP535" s="480">
        <f>1467998.6+18481589.42-17948.88</f>
        <v>19931639.140000004</v>
      </c>
      <c r="AQ535" s="119"/>
      <c r="AR535" s="119"/>
    </row>
    <row r="536" spans="1:44" s="69" customFormat="1" ht="21.75" customHeight="1">
      <c r="A536" s="117" t="s">
        <v>640</v>
      </c>
      <c r="B536" s="49" t="s">
        <v>641</v>
      </c>
      <c r="C536" s="43" t="s">
        <v>1025</v>
      </c>
      <c r="D536" s="43" t="s">
        <v>1026</v>
      </c>
      <c r="E536" s="209"/>
      <c r="F536" s="209" t="s">
        <v>237</v>
      </c>
      <c r="G536" s="209"/>
      <c r="H536" s="209" t="s">
        <v>237</v>
      </c>
      <c r="I536" s="209"/>
      <c r="J536" s="209" t="s">
        <v>237</v>
      </c>
      <c r="K536" s="73">
        <f>AC536+AE536+AG536+AI536+AK536+AM536+AO536+AQ536</f>
        <v>809631319.63</v>
      </c>
      <c r="L536" s="209" t="s">
        <v>237</v>
      </c>
      <c r="M536" s="209"/>
      <c r="N536" s="209" t="s">
        <v>237</v>
      </c>
      <c r="O536" s="209"/>
      <c r="P536" s="209" t="s">
        <v>237</v>
      </c>
      <c r="Q536" s="446"/>
      <c r="R536" s="209" t="s">
        <v>237</v>
      </c>
      <c r="S536" s="209"/>
      <c r="T536" s="209" t="s">
        <v>237</v>
      </c>
      <c r="U536" s="209"/>
      <c r="V536" s="209" t="s">
        <v>237</v>
      </c>
      <c r="W536" s="68">
        <f>AD536+AF536+AH536+AJ536+AL536+AN536+AP536+AR536</f>
        <v>752895016.2699999</v>
      </c>
      <c r="X536" s="209" t="s">
        <v>237</v>
      </c>
      <c r="Y536" s="209"/>
      <c r="Z536" s="209" t="s">
        <v>237</v>
      </c>
      <c r="AA536" s="209"/>
      <c r="AB536" s="209" t="s">
        <v>237</v>
      </c>
      <c r="AC536" s="482">
        <v>163792798.2</v>
      </c>
      <c r="AD536" s="482">
        <v>157787129.14</v>
      </c>
      <c r="AE536" s="482">
        <v>200974176.48</v>
      </c>
      <c r="AF536" s="479">
        <v>179501543.82</v>
      </c>
      <c r="AG536" s="482">
        <v>146801218.08</v>
      </c>
      <c r="AH536" s="482">
        <v>130989618.45</v>
      </c>
      <c r="AI536" s="482">
        <v>80487498.04</v>
      </c>
      <c r="AJ536" s="479">
        <v>79771770.27</v>
      </c>
      <c r="AK536" s="482">
        <v>104974860.86</v>
      </c>
      <c r="AL536" s="482">
        <v>101967068.37</v>
      </c>
      <c r="AM536" s="479">
        <v>63243674.89</v>
      </c>
      <c r="AN536" s="479">
        <v>61302705.01</v>
      </c>
      <c r="AO536" s="482">
        <v>46818493.08</v>
      </c>
      <c r="AP536" s="482">
        <v>39132561.42</v>
      </c>
      <c r="AQ536" s="120">
        <f>AQ412</f>
        <v>2538600</v>
      </c>
      <c r="AR536" s="120">
        <f>AR412</f>
        <v>2442619.79</v>
      </c>
    </row>
    <row r="537" spans="1:44" s="137" customFormat="1" ht="13.5" customHeight="1">
      <c r="A537" s="29" t="s">
        <v>320</v>
      </c>
      <c r="B537" s="99"/>
      <c r="C537" s="150"/>
      <c r="D537" s="150"/>
      <c r="E537" s="383"/>
      <c r="F537" s="453"/>
      <c r="G537" s="453"/>
      <c r="H537" s="383"/>
      <c r="I537" s="453"/>
      <c r="J537" s="453"/>
      <c r="K537" s="462"/>
      <c r="L537" s="383"/>
      <c r="M537" s="383"/>
      <c r="N537" s="453"/>
      <c r="O537" s="383"/>
      <c r="P537" s="453"/>
      <c r="Q537" s="454"/>
      <c r="R537" s="453"/>
      <c r="S537" s="383"/>
      <c r="T537" s="453"/>
      <c r="U537" s="453"/>
      <c r="V537" s="383"/>
      <c r="W537" s="463"/>
      <c r="X537" s="383"/>
      <c r="Y537" s="453"/>
      <c r="Z537" s="383"/>
      <c r="AA537" s="453"/>
      <c r="AB537" s="383"/>
      <c r="AC537" s="212"/>
      <c r="AD537" s="212"/>
      <c r="AE537" s="212"/>
      <c r="AF537" s="212"/>
      <c r="AG537" s="212"/>
      <c r="AH537" s="212"/>
      <c r="AI537" s="212"/>
      <c r="AJ537" s="212"/>
      <c r="AK537" s="477"/>
      <c r="AL537" s="477"/>
      <c r="AM537" s="212"/>
      <c r="AN537" s="212"/>
      <c r="AO537" s="212"/>
      <c r="AP537" s="212"/>
      <c r="AQ537" s="212"/>
      <c r="AR537" s="212"/>
    </row>
    <row r="538" spans="1:44" s="6" customFormat="1" ht="12.75" hidden="1">
      <c r="A538" s="55" t="s">
        <v>851</v>
      </c>
      <c r="B538" s="50" t="s">
        <v>642</v>
      </c>
      <c r="C538" s="516" t="s">
        <v>1048</v>
      </c>
      <c r="D538" s="516" t="s">
        <v>1026</v>
      </c>
      <c r="E538" s="377"/>
      <c r="F538" s="377" t="s">
        <v>237</v>
      </c>
      <c r="G538" s="377"/>
      <c r="H538" s="377" t="s">
        <v>237</v>
      </c>
      <c r="I538" s="377"/>
      <c r="J538" s="377" t="s">
        <v>237</v>
      </c>
      <c r="K538" s="73">
        <f aca="true" t="shared" si="14" ref="K538:K580">AC538+AE538+AG538+AI538+AK538+AM538+AO538+AQ538</f>
        <v>0</v>
      </c>
      <c r="L538" s="377" t="s">
        <v>237</v>
      </c>
      <c r="M538" s="377"/>
      <c r="N538" s="377" t="s">
        <v>237</v>
      </c>
      <c r="O538" s="377"/>
      <c r="P538" s="377" t="s">
        <v>237</v>
      </c>
      <c r="Q538" s="583"/>
      <c r="R538" s="377" t="s">
        <v>237</v>
      </c>
      <c r="S538" s="377"/>
      <c r="T538" s="377" t="s">
        <v>237</v>
      </c>
      <c r="U538" s="377"/>
      <c r="V538" s="377" t="s">
        <v>237</v>
      </c>
      <c r="W538" s="68">
        <f aca="true" t="shared" si="15" ref="W538:W580">AD538+AF538+AH538+AJ538+AL538+AN538+AP538+AR538</f>
        <v>0</v>
      </c>
      <c r="X538" s="377" t="s">
        <v>237</v>
      </c>
      <c r="Y538" s="377"/>
      <c r="Z538" s="377" t="s">
        <v>237</v>
      </c>
      <c r="AA538" s="377"/>
      <c r="AB538" s="377" t="s">
        <v>237</v>
      </c>
      <c r="AC538" s="119"/>
      <c r="AD538" s="119"/>
      <c r="AE538" s="119"/>
      <c r="AF538" s="119"/>
      <c r="AG538" s="119"/>
      <c r="AH538" s="119"/>
      <c r="AI538" s="119"/>
      <c r="AJ538" s="119"/>
      <c r="AK538" s="477"/>
      <c r="AL538" s="477"/>
      <c r="AM538" s="119"/>
      <c r="AN538" s="119"/>
      <c r="AO538" s="119"/>
      <c r="AP538" s="119"/>
      <c r="AQ538" s="119"/>
      <c r="AR538" s="119"/>
    </row>
    <row r="539" spans="1:44" s="6" customFormat="1" ht="42" hidden="1">
      <c r="A539" s="118" t="s">
        <v>852</v>
      </c>
      <c r="B539" s="51" t="s">
        <v>643</v>
      </c>
      <c r="C539" s="97" t="s">
        <v>1048</v>
      </c>
      <c r="D539" s="97" t="s">
        <v>1026</v>
      </c>
      <c r="E539" s="378"/>
      <c r="F539" s="378" t="s">
        <v>237</v>
      </c>
      <c r="G539" s="378"/>
      <c r="H539" s="378" t="s">
        <v>237</v>
      </c>
      <c r="I539" s="378"/>
      <c r="J539" s="378" t="s">
        <v>237</v>
      </c>
      <c r="K539" s="73">
        <f t="shared" si="14"/>
        <v>0</v>
      </c>
      <c r="L539" s="378" t="s">
        <v>237</v>
      </c>
      <c r="M539" s="378"/>
      <c r="N539" s="378" t="s">
        <v>237</v>
      </c>
      <c r="O539" s="378"/>
      <c r="P539" s="378" t="s">
        <v>237</v>
      </c>
      <c r="Q539" s="444"/>
      <c r="R539" s="378" t="s">
        <v>237</v>
      </c>
      <c r="S539" s="378"/>
      <c r="T539" s="378" t="s">
        <v>237</v>
      </c>
      <c r="U539" s="378"/>
      <c r="V539" s="378" t="s">
        <v>237</v>
      </c>
      <c r="W539" s="68">
        <f t="shared" si="15"/>
        <v>0</v>
      </c>
      <c r="X539" s="378" t="s">
        <v>237</v>
      </c>
      <c r="Y539" s="378"/>
      <c r="Z539" s="378" t="s">
        <v>237</v>
      </c>
      <c r="AA539" s="378"/>
      <c r="AB539" s="378" t="s">
        <v>237</v>
      </c>
      <c r="AC539" s="119"/>
      <c r="AD539" s="119"/>
      <c r="AE539" s="119"/>
      <c r="AF539" s="119"/>
      <c r="AG539" s="119"/>
      <c r="AH539" s="119"/>
      <c r="AI539" s="119"/>
      <c r="AJ539" s="119"/>
      <c r="AK539" s="477"/>
      <c r="AL539" s="477"/>
      <c r="AM539" s="119"/>
      <c r="AN539" s="119"/>
      <c r="AO539" s="119"/>
      <c r="AP539" s="119"/>
      <c r="AQ539" s="119"/>
      <c r="AR539" s="119"/>
    </row>
    <row r="540" spans="1:44" s="6" customFormat="1" ht="22.5" customHeight="1" hidden="1">
      <c r="A540" s="29" t="s">
        <v>589</v>
      </c>
      <c r="B540" s="99"/>
      <c r="C540" s="150"/>
      <c r="D540" s="150"/>
      <c r="E540" s="453"/>
      <c r="F540" s="453"/>
      <c r="G540" s="383"/>
      <c r="H540" s="453"/>
      <c r="I540" s="383"/>
      <c r="J540" s="453"/>
      <c r="K540" s="73">
        <f t="shared" si="14"/>
        <v>0</v>
      </c>
      <c r="L540" s="453"/>
      <c r="M540" s="383"/>
      <c r="N540" s="453"/>
      <c r="O540" s="383"/>
      <c r="P540" s="453"/>
      <c r="Q540" s="454"/>
      <c r="R540" s="453"/>
      <c r="S540" s="453"/>
      <c r="T540" s="453"/>
      <c r="U540" s="453"/>
      <c r="V540" s="453"/>
      <c r="W540" s="68">
        <f t="shared" si="15"/>
        <v>0</v>
      </c>
      <c r="X540" s="453"/>
      <c r="Y540" s="383"/>
      <c r="Z540" s="453"/>
      <c r="AA540" s="383"/>
      <c r="AB540" s="383"/>
      <c r="AC540" s="119"/>
      <c r="AD540" s="119"/>
      <c r="AE540" s="119"/>
      <c r="AF540" s="119"/>
      <c r="AG540" s="119"/>
      <c r="AH540" s="119"/>
      <c r="AI540" s="119"/>
      <c r="AJ540" s="119"/>
      <c r="AK540" s="477"/>
      <c r="AL540" s="477"/>
      <c r="AM540" s="119"/>
      <c r="AN540" s="119"/>
      <c r="AO540" s="119"/>
      <c r="AP540" s="119"/>
      <c r="AQ540" s="119"/>
      <c r="AR540" s="119"/>
    </row>
    <row r="541" spans="1:44" s="6" customFormat="1" ht="18" customHeight="1" hidden="1">
      <c r="A541" s="29" t="s">
        <v>590</v>
      </c>
      <c r="B541" s="50" t="s">
        <v>644</v>
      </c>
      <c r="C541" s="516" t="s">
        <v>1072</v>
      </c>
      <c r="D541" s="516" t="s">
        <v>1026</v>
      </c>
      <c r="E541" s="377"/>
      <c r="F541" s="377" t="s">
        <v>237</v>
      </c>
      <c r="G541" s="377"/>
      <c r="H541" s="377" t="s">
        <v>237</v>
      </c>
      <c r="I541" s="377"/>
      <c r="J541" s="377" t="s">
        <v>237</v>
      </c>
      <c r="K541" s="73">
        <f t="shared" si="14"/>
        <v>0</v>
      </c>
      <c r="L541" s="377" t="s">
        <v>237</v>
      </c>
      <c r="M541" s="377"/>
      <c r="N541" s="377" t="s">
        <v>237</v>
      </c>
      <c r="O541" s="377"/>
      <c r="P541" s="377" t="s">
        <v>237</v>
      </c>
      <c r="Q541" s="583"/>
      <c r="R541" s="377" t="s">
        <v>237</v>
      </c>
      <c r="S541" s="377"/>
      <c r="T541" s="377" t="s">
        <v>237</v>
      </c>
      <c r="U541" s="377"/>
      <c r="V541" s="377" t="s">
        <v>237</v>
      </c>
      <c r="W541" s="68">
        <f t="shared" si="15"/>
        <v>0</v>
      </c>
      <c r="X541" s="377" t="s">
        <v>237</v>
      </c>
      <c r="Y541" s="377"/>
      <c r="Z541" s="377" t="s">
        <v>237</v>
      </c>
      <c r="AA541" s="377"/>
      <c r="AB541" s="377" t="s">
        <v>237</v>
      </c>
      <c r="AC541" s="119"/>
      <c r="AD541" s="119"/>
      <c r="AE541" s="119"/>
      <c r="AF541" s="119"/>
      <c r="AG541" s="119"/>
      <c r="AH541" s="119"/>
      <c r="AI541" s="119"/>
      <c r="AJ541" s="119"/>
      <c r="AK541" s="477"/>
      <c r="AL541" s="477"/>
      <c r="AM541" s="119"/>
      <c r="AN541" s="119"/>
      <c r="AO541" s="119"/>
      <c r="AP541" s="119"/>
      <c r="AQ541" s="119"/>
      <c r="AR541" s="119"/>
    </row>
    <row r="542" spans="1:44" s="6" customFormat="1" ht="46.5" customHeight="1" hidden="1">
      <c r="A542" s="29" t="s">
        <v>591</v>
      </c>
      <c r="B542" s="51" t="s">
        <v>645</v>
      </c>
      <c r="C542" s="516" t="s">
        <v>1047</v>
      </c>
      <c r="D542" s="516" t="s">
        <v>1026</v>
      </c>
      <c r="E542" s="377"/>
      <c r="F542" s="377" t="s">
        <v>237</v>
      </c>
      <c r="G542" s="377"/>
      <c r="H542" s="377" t="s">
        <v>237</v>
      </c>
      <c r="I542" s="377"/>
      <c r="J542" s="377" t="s">
        <v>237</v>
      </c>
      <c r="K542" s="73">
        <f t="shared" si="14"/>
        <v>0</v>
      </c>
      <c r="L542" s="377" t="s">
        <v>237</v>
      </c>
      <c r="M542" s="377"/>
      <c r="N542" s="377" t="s">
        <v>237</v>
      </c>
      <c r="O542" s="377"/>
      <c r="P542" s="377" t="s">
        <v>237</v>
      </c>
      <c r="Q542" s="444"/>
      <c r="R542" s="377" t="s">
        <v>237</v>
      </c>
      <c r="S542" s="378"/>
      <c r="T542" s="377" t="s">
        <v>237</v>
      </c>
      <c r="U542" s="378"/>
      <c r="V542" s="377" t="s">
        <v>237</v>
      </c>
      <c r="W542" s="68">
        <f t="shared" si="15"/>
        <v>0</v>
      </c>
      <c r="X542" s="377" t="s">
        <v>237</v>
      </c>
      <c r="Y542" s="378"/>
      <c r="Z542" s="377" t="s">
        <v>237</v>
      </c>
      <c r="AA542" s="378"/>
      <c r="AB542" s="377" t="s">
        <v>237</v>
      </c>
      <c r="AC542" s="119"/>
      <c r="AD542" s="119"/>
      <c r="AE542" s="119"/>
      <c r="AF542" s="119"/>
      <c r="AG542" s="119"/>
      <c r="AH542" s="119"/>
      <c r="AI542" s="119"/>
      <c r="AJ542" s="119"/>
      <c r="AK542" s="477"/>
      <c r="AL542" s="477"/>
      <c r="AM542" s="119"/>
      <c r="AN542" s="119"/>
      <c r="AO542" s="119"/>
      <c r="AP542" s="119"/>
      <c r="AQ542" s="119"/>
      <c r="AR542" s="119"/>
    </row>
    <row r="543" spans="1:44" s="6" customFormat="1" ht="33.75" hidden="1">
      <c r="A543" s="29" t="s">
        <v>586</v>
      </c>
      <c r="B543" s="51" t="s">
        <v>646</v>
      </c>
      <c r="C543" s="516" t="s">
        <v>1073</v>
      </c>
      <c r="D543" s="516" t="s">
        <v>1026</v>
      </c>
      <c r="E543" s="377"/>
      <c r="F543" s="377" t="s">
        <v>237</v>
      </c>
      <c r="G543" s="377"/>
      <c r="H543" s="377" t="s">
        <v>237</v>
      </c>
      <c r="I543" s="377"/>
      <c r="J543" s="377" t="s">
        <v>237</v>
      </c>
      <c r="K543" s="73">
        <f t="shared" si="14"/>
        <v>0</v>
      </c>
      <c r="L543" s="377" t="s">
        <v>237</v>
      </c>
      <c r="M543" s="377"/>
      <c r="N543" s="377" t="s">
        <v>237</v>
      </c>
      <c r="O543" s="377"/>
      <c r="P543" s="377" t="s">
        <v>237</v>
      </c>
      <c r="Q543" s="444"/>
      <c r="R543" s="377" t="s">
        <v>237</v>
      </c>
      <c r="S543" s="378"/>
      <c r="T543" s="377" t="s">
        <v>237</v>
      </c>
      <c r="U543" s="378"/>
      <c r="V543" s="377" t="s">
        <v>237</v>
      </c>
      <c r="W543" s="68">
        <f t="shared" si="15"/>
        <v>0</v>
      </c>
      <c r="X543" s="377" t="s">
        <v>237</v>
      </c>
      <c r="Y543" s="378"/>
      <c r="Z543" s="377" t="s">
        <v>237</v>
      </c>
      <c r="AA543" s="378"/>
      <c r="AB543" s="377" t="s">
        <v>237</v>
      </c>
      <c r="AC543" s="119"/>
      <c r="AD543" s="119"/>
      <c r="AE543" s="119"/>
      <c r="AF543" s="119"/>
      <c r="AG543" s="119"/>
      <c r="AH543" s="119"/>
      <c r="AI543" s="119"/>
      <c r="AJ543" s="119"/>
      <c r="AK543" s="477"/>
      <c r="AL543" s="477"/>
      <c r="AM543" s="119"/>
      <c r="AN543" s="119"/>
      <c r="AO543" s="119"/>
      <c r="AP543" s="119"/>
      <c r="AQ543" s="119"/>
      <c r="AR543" s="119"/>
    </row>
    <row r="544" spans="1:44" s="6" customFormat="1" ht="22.5" hidden="1">
      <c r="A544" s="29" t="s">
        <v>585</v>
      </c>
      <c r="B544" s="51" t="s">
        <v>647</v>
      </c>
      <c r="C544" s="516" t="s">
        <v>1074</v>
      </c>
      <c r="D544" s="516" t="s">
        <v>1026</v>
      </c>
      <c r="E544" s="377"/>
      <c r="F544" s="377" t="s">
        <v>237</v>
      </c>
      <c r="G544" s="377"/>
      <c r="H544" s="377" t="s">
        <v>237</v>
      </c>
      <c r="I544" s="377"/>
      <c r="J544" s="377" t="s">
        <v>237</v>
      </c>
      <c r="K544" s="73">
        <f t="shared" si="14"/>
        <v>0</v>
      </c>
      <c r="L544" s="377" t="s">
        <v>237</v>
      </c>
      <c r="M544" s="377"/>
      <c r="N544" s="377" t="s">
        <v>237</v>
      </c>
      <c r="O544" s="377"/>
      <c r="P544" s="377" t="s">
        <v>237</v>
      </c>
      <c r="Q544" s="444"/>
      <c r="R544" s="377" t="s">
        <v>237</v>
      </c>
      <c r="S544" s="378"/>
      <c r="T544" s="377" t="s">
        <v>237</v>
      </c>
      <c r="U544" s="378"/>
      <c r="V544" s="377" t="s">
        <v>237</v>
      </c>
      <c r="W544" s="68">
        <f t="shared" si="15"/>
        <v>0</v>
      </c>
      <c r="X544" s="377" t="s">
        <v>237</v>
      </c>
      <c r="Y544" s="378"/>
      <c r="Z544" s="377" t="s">
        <v>237</v>
      </c>
      <c r="AA544" s="378"/>
      <c r="AB544" s="377" t="s">
        <v>237</v>
      </c>
      <c r="AC544" s="119"/>
      <c r="AD544" s="119"/>
      <c r="AE544" s="119"/>
      <c r="AF544" s="119"/>
      <c r="AG544" s="119"/>
      <c r="AH544" s="119"/>
      <c r="AI544" s="119"/>
      <c r="AJ544" s="119"/>
      <c r="AK544" s="477"/>
      <c r="AL544" s="477"/>
      <c r="AM544" s="119"/>
      <c r="AN544" s="119"/>
      <c r="AO544" s="119"/>
      <c r="AP544" s="119"/>
      <c r="AQ544" s="119"/>
      <c r="AR544" s="119"/>
    </row>
    <row r="545" spans="1:44" s="6" customFormat="1" ht="19.5" customHeight="1" hidden="1">
      <c r="A545" s="29" t="s">
        <v>592</v>
      </c>
      <c r="B545" s="51" t="s">
        <v>648</v>
      </c>
      <c r="C545" s="516" t="s">
        <v>1048</v>
      </c>
      <c r="D545" s="516" t="s">
        <v>1026</v>
      </c>
      <c r="E545" s="377"/>
      <c r="F545" s="377" t="s">
        <v>237</v>
      </c>
      <c r="G545" s="377"/>
      <c r="H545" s="377" t="s">
        <v>237</v>
      </c>
      <c r="I545" s="377"/>
      <c r="J545" s="377" t="s">
        <v>237</v>
      </c>
      <c r="K545" s="73">
        <f t="shared" si="14"/>
        <v>0</v>
      </c>
      <c r="L545" s="377" t="s">
        <v>237</v>
      </c>
      <c r="M545" s="377"/>
      <c r="N545" s="377" t="s">
        <v>237</v>
      </c>
      <c r="O545" s="377"/>
      <c r="P545" s="377" t="s">
        <v>237</v>
      </c>
      <c r="Q545" s="444"/>
      <c r="R545" s="377" t="s">
        <v>237</v>
      </c>
      <c r="S545" s="378"/>
      <c r="T545" s="377" t="s">
        <v>237</v>
      </c>
      <c r="U545" s="378"/>
      <c r="V545" s="377" t="s">
        <v>237</v>
      </c>
      <c r="W545" s="68">
        <f t="shared" si="15"/>
        <v>0</v>
      </c>
      <c r="X545" s="377" t="s">
        <v>237</v>
      </c>
      <c r="Y545" s="378"/>
      <c r="Z545" s="377" t="s">
        <v>237</v>
      </c>
      <c r="AA545" s="378"/>
      <c r="AB545" s="377" t="s">
        <v>237</v>
      </c>
      <c r="AC545" s="119"/>
      <c r="AD545" s="119"/>
      <c r="AE545" s="119"/>
      <c r="AF545" s="119"/>
      <c r="AG545" s="119"/>
      <c r="AH545" s="119"/>
      <c r="AI545" s="119"/>
      <c r="AJ545" s="119"/>
      <c r="AK545" s="477"/>
      <c r="AL545" s="477"/>
      <c r="AM545" s="119"/>
      <c r="AN545" s="119"/>
      <c r="AO545" s="119"/>
      <c r="AP545" s="119"/>
      <c r="AQ545" s="119"/>
      <c r="AR545" s="119"/>
    </row>
    <row r="546" spans="1:44" s="6" customFormat="1" ht="12.75" hidden="1">
      <c r="A546" s="29" t="s">
        <v>649</v>
      </c>
      <c r="B546" s="51" t="s">
        <v>650</v>
      </c>
      <c r="C546" s="516" t="s">
        <v>1048</v>
      </c>
      <c r="D546" s="516" t="s">
        <v>1026</v>
      </c>
      <c r="E546" s="377"/>
      <c r="F546" s="377" t="s">
        <v>237</v>
      </c>
      <c r="G546" s="377"/>
      <c r="H546" s="377" t="s">
        <v>237</v>
      </c>
      <c r="I546" s="377"/>
      <c r="J546" s="377" t="s">
        <v>237</v>
      </c>
      <c r="K546" s="73">
        <f t="shared" si="14"/>
        <v>0</v>
      </c>
      <c r="L546" s="377" t="s">
        <v>237</v>
      </c>
      <c r="M546" s="377"/>
      <c r="N546" s="377" t="s">
        <v>237</v>
      </c>
      <c r="O546" s="377"/>
      <c r="P546" s="377" t="s">
        <v>237</v>
      </c>
      <c r="Q546" s="444"/>
      <c r="R546" s="377" t="s">
        <v>237</v>
      </c>
      <c r="S546" s="378"/>
      <c r="T546" s="377" t="s">
        <v>237</v>
      </c>
      <c r="U546" s="378"/>
      <c r="V546" s="377" t="s">
        <v>237</v>
      </c>
      <c r="W546" s="68">
        <f t="shared" si="15"/>
        <v>0</v>
      </c>
      <c r="X546" s="377" t="s">
        <v>237</v>
      </c>
      <c r="Y546" s="378"/>
      <c r="Z546" s="377" t="s">
        <v>237</v>
      </c>
      <c r="AA546" s="378"/>
      <c r="AB546" s="377" t="s">
        <v>237</v>
      </c>
      <c r="AC546" s="119"/>
      <c r="AD546" s="119"/>
      <c r="AE546" s="119"/>
      <c r="AF546" s="119"/>
      <c r="AG546" s="119"/>
      <c r="AH546" s="119"/>
      <c r="AI546" s="119"/>
      <c r="AJ546" s="119"/>
      <c r="AK546" s="477"/>
      <c r="AL546" s="477"/>
      <c r="AM546" s="119"/>
      <c r="AN546" s="119"/>
      <c r="AO546" s="119"/>
      <c r="AP546" s="119"/>
      <c r="AQ546" s="119"/>
      <c r="AR546" s="119"/>
    </row>
    <row r="547" spans="1:44" s="6" customFormat="1" ht="21" hidden="1">
      <c r="A547" s="118" t="s">
        <v>593</v>
      </c>
      <c r="B547" s="51" t="s">
        <v>651</v>
      </c>
      <c r="C547" s="97" t="s">
        <v>1048</v>
      </c>
      <c r="D547" s="97" t="s">
        <v>1026</v>
      </c>
      <c r="E547" s="378"/>
      <c r="F547" s="377" t="s">
        <v>237</v>
      </c>
      <c r="G547" s="378"/>
      <c r="H547" s="378" t="s">
        <v>237</v>
      </c>
      <c r="I547" s="378"/>
      <c r="J547" s="378" t="s">
        <v>237</v>
      </c>
      <c r="K547" s="73">
        <f t="shared" si="14"/>
        <v>0</v>
      </c>
      <c r="L547" s="378" t="s">
        <v>237</v>
      </c>
      <c r="M547" s="378"/>
      <c r="N547" s="378" t="s">
        <v>237</v>
      </c>
      <c r="O547" s="378"/>
      <c r="P547" s="378" t="s">
        <v>237</v>
      </c>
      <c r="Q547" s="444"/>
      <c r="R547" s="378" t="s">
        <v>237</v>
      </c>
      <c r="S547" s="378"/>
      <c r="T547" s="378" t="s">
        <v>237</v>
      </c>
      <c r="U547" s="378"/>
      <c r="V547" s="378" t="s">
        <v>237</v>
      </c>
      <c r="W547" s="68">
        <f t="shared" si="15"/>
        <v>0</v>
      </c>
      <c r="X547" s="378" t="s">
        <v>237</v>
      </c>
      <c r="Y547" s="378"/>
      <c r="Z547" s="378" t="s">
        <v>237</v>
      </c>
      <c r="AA547" s="378"/>
      <c r="AB547" s="378" t="s">
        <v>237</v>
      </c>
      <c r="AC547" s="119"/>
      <c r="AD547" s="119"/>
      <c r="AE547" s="119"/>
      <c r="AF547" s="119"/>
      <c r="AG547" s="119"/>
      <c r="AH547" s="119"/>
      <c r="AI547" s="119"/>
      <c r="AJ547" s="119"/>
      <c r="AK547" s="477"/>
      <c r="AL547" s="477"/>
      <c r="AM547" s="119"/>
      <c r="AN547" s="119"/>
      <c r="AO547" s="119"/>
      <c r="AP547" s="119"/>
      <c r="AQ547" s="119"/>
      <c r="AR547" s="119"/>
    </row>
    <row r="548" spans="1:44" s="6" customFormat="1" ht="23.25" customHeight="1" hidden="1">
      <c r="A548" s="29" t="s">
        <v>589</v>
      </c>
      <c r="B548" s="99"/>
      <c r="C548" s="150"/>
      <c r="D548" s="150"/>
      <c r="E548" s="453"/>
      <c r="F548" s="383"/>
      <c r="G548" s="453"/>
      <c r="H548" s="383"/>
      <c r="I548" s="383"/>
      <c r="J548" s="383"/>
      <c r="K548" s="73">
        <f t="shared" si="14"/>
        <v>0</v>
      </c>
      <c r="L548" s="383"/>
      <c r="M548" s="383"/>
      <c r="N548" s="383"/>
      <c r="O548" s="383"/>
      <c r="P548" s="383"/>
      <c r="Q548" s="454"/>
      <c r="R548" s="383"/>
      <c r="S548" s="383"/>
      <c r="T548" s="383"/>
      <c r="U548" s="453"/>
      <c r="V548" s="383"/>
      <c r="W548" s="68">
        <f t="shared" si="15"/>
        <v>0</v>
      </c>
      <c r="X548" s="383"/>
      <c r="Y548" s="383"/>
      <c r="Z548" s="383"/>
      <c r="AA548" s="383"/>
      <c r="AB548" s="383"/>
      <c r="AC548" s="119"/>
      <c r="AD548" s="119"/>
      <c r="AE548" s="119"/>
      <c r="AF548" s="119"/>
      <c r="AG548" s="119"/>
      <c r="AH548" s="119"/>
      <c r="AI548" s="119"/>
      <c r="AJ548" s="119"/>
      <c r="AK548" s="477"/>
      <c r="AL548" s="477"/>
      <c r="AM548" s="119"/>
      <c r="AN548" s="119"/>
      <c r="AO548" s="119"/>
      <c r="AP548" s="119"/>
      <c r="AQ548" s="119"/>
      <c r="AR548" s="119"/>
    </row>
    <row r="549" spans="1:44" s="6" customFormat="1" ht="16.5" customHeight="1" hidden="1">
      <c r="A549" s="29" t="s">
        <v>590</v>
      </c>
      <c r="B549" s="50" t="s">
        <v>652</v>
      </c>
      <c r="C549" s="516" t="s">
        <v>1072</v>
      </c>
      <c r="D549" s="516" t="s">
        <v>1026</v>
      </c>
      <c r="E549" s="377"/>
      <c r="F549" s="377" t="s">
        <v>237</v>
      </c>
      <c r="G549" s="377"/>
      <c r="H549" s="377" t="s">
        <v>237</v>
      </c>
      <c r="I549" s="377"/>
      <c r="J549" s="377" t="s">
        <v>237</v>
      </c>
      <c r="K549" s="73">
        <f t="shared" si="14"/>
        <v>0</v>
      </c>
      <c r="L549" s="377" t="s">
        <v>237</v>
      </c>
      <c r="M549" s="377"/>
      <c r="N549" s="377" t="s">
        <v>237</v>
      </c>
      <c r="O549" s="377"/>
      <c r="P549" s="377" t="s">
        <v>237</v>
      </c>
      <c r="Q549" s="583"/>
      <c r="R549" s="377" t="s">
        <v>237</v>
      </c>
      <c r="S549" s="377"/>
      <c r="T549" s="377" t="s">
        <v>237</v>
      </c>
      <c r="U549" s="377"/>
      <c r="V549" s="377" t="s">
        <v>237</v>
      </c>
      <c r="W549" s="68">
        <f t="shared" si="15"/>
        <v>0</v>
      </c>
      <c r="X549" s="377" t="s">
        <v>237</v>
      </c>
      <c r="Y549" s="377"/>
      <c r="Z549" s="377" t="s">
        <v>237</v>
      </c>
      <c r="AA549" s="377"/>
      <c r="AB549" s="377" t="s">
        <v>237</v>
      </c>
      <c r="AC549" s="119"/>
      <c r="AD549" s="119"/>
      <c r="AE549" s="119"/>
      <c r="AF549" s="119"/>
      <c r="AG549" s="119"/>
      <c r="AH549" s="119"/>
      <c r="AI549" s="119"/>
      <c r="AJ549" s="119"/>
      <c r="AK549" s="477"/>
      <c r="AL549" s="477"/>
      <c r="AM549" s="119"/>
      <c r="AN549" s="119"/>
      <c r="AO549" s="119"/>
      <c r="AP549" s="119"/>
      <c r="AQ549" s="119"/>
      <c r="AR549" s="119"/>
    </row>
    <row r="550" spans="1:44" s="6" customFormat="1" ht="56.25" hidden="1">
      <c r="A550" s="29" t="s">
        <v>591</v>
      </c>
      <c r="B550" s="51" t="s">
        <v>653</v>
      </c>
      <c r="C550" s="516" t="s">
        <v>1047</v>
      </c>
      <c r="D550" s="516" t="s">
        <v>1026</v>
      </c>
      <c r="E550" s="377"/>
      <c r="F550" s="377" t="s">
        <v>237</v>
      </c>
      <c r="G550" s="377"/>
      <c r="H550" s="377" t="s">
        <v>237</v>
      </c>
      <c r="I550" s="377"/>
      <c r="J550" s="377" t="s">
        <v>237</v>
      </c>
      <c r="K550" s="73">
        <f t="shared" si="14"/>
        <v>0</v>
      </c>
      <c r="L550" s="377" t="s">
        <v>237</v>
      </c>
      <c r="M550" s="377"/>
      <c r="N550" s="377" t="s">
        <v>237</v>
      </c>
      <c r="O550" s="377"/>
      <c r="P550" s="377" t="s">
        <v>237</v>
      </c>
      <c r="Q550" s="444"/>
      <c r="R550" s="377" t="s">
        <v>237</v>
      </c>
      <c r="S550" s="378"/>
      <c r="T550" s="377" t="s">
        <v>237</v>
      </c>
      <c r="U550" s="378"/>
      <c r="V550" s="377" t="s">
        <v>237</v>
      </c>
      <c r="W550" s="68">
        <f t="shared" si="15"/>
        <v>0</v>
      </c>
      <c r="X550" s="377" t="s">
        <v>237</v>
      </c>
      <c r="Y550" s="378"/>
      <c r="Z550" s="377" t="s">
        <v>237</v>
      </c>
      <c r="AA550" s="378"/>
      <c r="AB550" s="377" t="s">
        <v>237</v>
      </c>
      <c r="AC550" s="119"/>
      <c r="AD550" s="119"/>
      <c r="AE550" s="119"/>
      <c r="AF550" s="119"/>
      <c r="AG550" s="119"/>
      <c r="AH550" s="119"/>
      <c r="AI550" s="119"/>
      <c r="AJ550" s="119"/>
      <c r="AK550" s="477"/>
      <c r="AL550" s="477"/>
      <c r="AM550" s="119"/>
      <c r="AN550" s="119"/>
      <c r="AO550" s="119"/>
      <c r="AP550" s="119"/>
      <c r="AQ550" s="119"/>
      <c r="AR550" s="119"/>
    </row>
    <row r="551" spans="1:44" s="6" customFormat="1" ht="33.75" customHeight="1" hidden="1">
      <c r="A551" s="29" t="s">
        <v>586</v>
      </c>
      <c r="B551" s="51" t="s">
        <v>654</v>
      </c>
      <c r="C551" s="516" t="s">
        <v>1073</v>
      </c>
      <c r="D551" s="516" t="s">
        <v>1026</v>
      </c>
      <c r="E551" s="377"/>
      <c r="F551" s="377" t="s">
        <v>237</v>
      </c>
      <c r="G551" s="377"/>
      <c r="H551" s="377" t="s">
        <v>237</v>
      </c>
      <c r="I551" s="377"/>
      <c r="J551" s="377" t="s">
        <v>237</v>
      </c>
      <c r="K551" s="73">
        <f t="shared" si="14"/>
        <v>0</v>
      </c>
      <c r="L551" s="377" t="s">
        <v>237</v>
      </c>
      <c r="M551" s="377"/>
      <c r="N551" s="377" t="s">
        <v>237</v>
      </c>
      <c r="O551" s="377"/>
      <c r="P551" s="377" t="s">
        <v>237</v>
      </c>
      <c r="Q551" s="444"/>
      <c r="R551" s="377" t="s">
        <v>237</v>
      </c>
      <c r="S551" s="378"/>
      <c r="T551" s="377" t="s">
        <v>237</v>
      </c>
      <c r="U551" s="378"/>
      <c r="V551" s="377" t="s">
        <v>237</v>
      </c>
      <c r="W551" s="68">
        <f t="shared" si="15"/>
        <v>0</v>
      </c>
      <c r="X551" s="377" t="s">
        <v>237</v>
      </c>
      <c r="Y551" s="378"/>
      <c r="Z551" s="377" t="s">
        <v>237</v>
      </c>
      <c r="AA551" s="378"/>
      <c r="AB551" s="377" t="s">
        <v>237</v>
      </c>
      <c r="AC551" s="119"/>
      <c r="AD551" s="119"/>
      <c r="AE551" s="119"/>
      <c r="AF551" s="119"/>
      <c r="AG551" s="119"/>
      <c r="AH551" s="119"/>
      <c r="AI551" s="119"/>
      <c r="AJ551" s="119"/>
      <c r="AK551" s="477"/>
      <c r="AL551" s="477"/>
      <c r="AM551" s="119"/>
      <c r="AN551" s="119"/>
      <c r="AO551" s="119"/>
      <c r="AP551" s="119"/>
      <c r="AQ551" s="119"/>
      <c r="AR551" s="119"/>
    </row>
    <row r="552" spans="1:44" s="6" customFormat="1" ht="28.5" customHeight="1" hidden="1">
      <c r="A552" s="29" t="s">
        <v>585</v>
      </c>
      <c r="B552" s="51" t="s">
        <v>655</v>
      </c>
      <c r="C552" s="516" t="s">
        <v>1074</v>
      </c>
      <c r="D552" s="516" t="s">
        <v>1026</v>
      </c>
      <c r="E552" s="377"/>
      <c r="F552" s="377" t="s">
        <v>237</v>
      </c>
      <c r="G552" s="377"/>
      <c r="H552" s="377" t="s">
        <v>237</v>
      </c>
      <c r="I552" s="377"/>
      <c r="J552" s="377" t="s">
        <v>237</v>
      </c>
      <c r="K552" s="73">
        <f t="shared" si="14"/>
        <v>0</v>
      </c>
      <c r="L552" s="377" t="s">
        <v>237</v>
      </c>
      <c r="M552" s="377"/>
      <c r="N552" s="377" t="s">
        <v>237</v>
      </c>
      <c r="O552" s="377"/>
      <c r="P552" s="377" t="s">
        <v>237</v>
      </c>
      <c r="Q552" s="444"/>
      <c r="R552" s="377" t="s">
        <v>237</v>
      </c>
      <c r="S552" s="378"/>
      <c r="T552" s="377" t="s">
        <v>237</v>
      </c>
      <c r="U552" s="378"/>
      <c r="V552" s="377" t="s">
        <v>237</v>
      </c>
      <c r="W552" s="68">
        <f t="shared" si="15"/>
        <v>0</v>
      </c>
      <c r="X552" s="377" t="s">
        <v>237</v>
      </c>
      <c r="Y552" s="378"/>
      <c r="Z552" s="377" t="s">
        <v>237</v>
      </c>
      <c r="AA552" s="378"/>
      <c r="AB552" s="377" t="s">
        <v>237</v>
      </c>
      <c r="AC552" s="119"/>
      <c r="AD552" s="119"/>
      <c r="AE552" s="119"/>
      <c r="AF552" s="119"/>
      <c r="AG552" s="119"/>
      <c r="AH552" s="119"/>
      <c r="AI552" s="119"/>
      <c r="AJ552" s="119"/>
      <c r="AK552" s="477"/>
      <c r="AL552" s="477"/>
      <c r="AM552" s="119"/>
      <c r="AN552" s="119"/>
      <c r="AO552" s="119"/>
      <c r="AP552" s="119"/>
      <c r="AQ552" s="119"/>
      <c r="AR552" s="119"/>
    </row>
    <row r="553" spans="1:44" s="6" customFormat="1" ht="20.25" customHeight="1" hidden="1">
      <c r="A553" s="29" t="s">
        <v>592</v>
      </c>
      <c r="B553" s="51" t="s">
        <v>656</v>
      </c>
      <c r="C553" s="516" t="s">
        <v>1048</v>
      </c>
      <c r="D553" s="516" t="s">
        <v>1026</v>
      </c>
      <c r="E553" s="377"/>
      <c r="F553" s="377" t="s">
        <v>237</v>
      </c>
      <c r="G553" s="377"/>
      <c r="H553" s="377" t="s">
        <v>237</v>
      </c>
      <c r="I553" s="377"/>
      <c r="J553" s="377" t="s">
        <v>237</v>
      </c>
      <c r="K553" s="73">
        <f t="shared" si="14"/>
        <v>0</v>
      </c>
      <c r="L553" s="377" t="s">
        <v>237</v>
      </c>
      <c r="M553" s="377"/>
      <c r="N553" s="377" t="s">
        <v>237</v>
      </c>
      <c r="O553" s="377"/>
      <c r="P553" s="377" t="s">
        <v>237</v>
      </c>
      <c r="Q553" s="444"/>
      <c r="R553" s="377" t="s">
        <v>237</v>
      </c>
      <c r="S553" s="378"/>
      <c r="T553" s="377" t="s">
        <v>237</v>
      </c>
      <c r="U553" s="378"/>
      <c r="V553" s="377" t="s">
        <v>237</v>
      </c>
      <c r="W553" s="68">
        <f t="shared" si="15"/>
        <v>0</v>
      </c>
      <c r="X553" s="377" t="s">
        <v>237</v>
      </c>
      <c r="Y553" s="378"/>
      <c r="Z553" s="377" t="s">
        <v>237</v>
      </c>
      <c r="AA553" s="378"/>
      <c r="AB553" s="377" t="s">
        <v>237</v>
      </c>
      <c r="AC553" s="119"/>
      <c r="AD553" s="119"/>
      <c r="AE553" s="119"/>
      <c r="AF553" s="119"/>
      <c r="AG553" s="119"/>
      <c r="AH553" s="119"/>
      <c r="AI553" s="119"/>
      <c r="AJ553" s="119"/>
      <c r="AK553" s="477"/>
      <c r="AL553" s="477"/>
      <c r="AM553" s="119"/>
      <c r="AN553" s="119"/>
      <c r="AO553" s="119"/>
      <c r="AP553" s="119"/>
      <c r="AQ553" s="119"/>
      <c r="AR553" s="119"/>
    </row>
    <row r="554" spans="1:44" s="6" customFormat="1" ht="12.75" hidden="1">
      <c r="A554" s="29" t="s">
        <v>649</v>
      </c>
      <c r="B554" s="51" t="s">
        <v>657</v>
      </c>
      <c r="C554" s="516" t="s">
        <v>1048</v>
      </c>
      <c r="D554" s="516" t="s">
        <v>1026</v>
      </c>
      <c r="E554" s="377"/>
      <c r="F554" s="377" t="s">
        <v>237</v>
      </c>
      <c r="G554" s="377"/>
      <c r="H554" s="377" t="s">
        <v>237</v>
      </c>
      <c r="I554" s="377"/>
      <c r="J554" s="377" t="s">
        <v>237</v>
      </c>
      <c r="K554" s="73">
        <f t="shared" si="14"/>
        <v>0</v>
      </c>
      <c r="L554" s="377" t="s">
        <v>237</v>
      </c>
      <c r="M554" s="377"/>
      <c r="N554" s="377" t="s">
        <v>237</v>
      </c>
      <c r="O554" s="377"/>
      <c r="P554" s="377" t="s">
        <v>237</v>
      </c>
      <c r="Q554" s="444"/>
      <c r="R554" s="377" t="s">
        <v>237</v>
      </c>
      <c r="S554" s="378"/>
      <c r="T554" s="377" t="s">
        <v>237</v>
      </c>
      <c r="U554" s="378"/>
      <c r="V554" s="377" t="s">
        <v>237</v>
      </c>
      <c r="W554" s="68">
        <f t="shared" si="15"/>
        <v>0</v>
      </c>
      <c r="X554" s="377" t="s">
        <v>237</v>
      </c>
      <c r="Y554" s="378"/>
      <c r="Z554" s="377" t="s">
        <v>237</v>
      </c>
      <c r="AA554" s="378"/>
      <c r="AB554" s="377" t="s">
        <v>237</v>
      </c>
      <c r="AC554" s="119"/>
      <c r="AD554" s="119"/>
      <c r="AE554" s="119"/>
      <c r="AF554" s="119"/>
      <c r="AG554" s="119"/>
      <c r="AH554" s="119"/>
      <c r="AI554" s="119"/>
      <c r="AJ554" s="119"/>
      <c r="AK554" s="477"/>
      <c r="AL554" s="477"/>
      <c r="AM554" s="119"/>
      <c r="AN554" s="119"/>
      <c r="AO554" s="119"/>
      <c r="AP554" s="119"/>
      <c r="AQ554" s="119"/>
      <c r="AR554" s="119"/>
    </row>
    <row r="555" spans="1:44" s="6" customFormat="1" ht="21" hidden="1">
      <c r="A555" s="55" t="s">
        <v>79</v>
      </c>
      <c r="B555" s="51" t="s">
        <v>658</v>
      </c>
      <c r="C555" s="97" t="s">
        <v>1052</v>
      </c>
      <c r="D555" s="516" t="s">
        <v>1026</v>
      </c>
      <c r="E555" s="377"/>
      <c r="F555" s="377" t="s">
        <v>237</v>
      </c>
      <c r="G555" s="377"/>
      <c r="H555" s="377" t="s">
        <v>237</v>
      </c>
      <c r="I555" s="377"/>
      <c r="J555" s="377" t="s">
        <v>237</v>
      </c>
      <c r="K555" s="73">
        <f t="shared" si="14"/>
        <v>0</v>
      </c>
      <c r="L555" s="377" t="s">
        <v>237</v>
      </c>
      <c r="M555" s="377"/>
      <c r="N555" s="377" t="s">
        <v>237</v>
      </c>
      <c r="O555" s="377"/>
      <c r="P555" s="377" t="s">
        <v>237</v>
      </c>
      <c r="Q555" s="444"/>
      <c r="R555" s="377" t="s">
        <v>237</v>
      </c>
      <c r="S555" s="378"/>
      <c r="T555" s="377" t="s">
        <v>237</v>
      </c>
      <c r="U555" s="378"/>
      <c r="V555" s="377" t="s">
        <v>237</v>
      </c>
      <c r="W555" s="68">
        <f t="shared" si="15"/>
        <v>0</v>
      </c>
      <c r="X555" s="377" t="s">
        <v>237</v>
      </c>
      <c r="Y555" s="378"/>
      <c r="Z555" s="377" t="s">
        <v>237</v>
      </c>
      <c r="AA555" s="378"/>
      <c r="AB555" s="377" t="s">
        <v>237</v>
      </c>
      <c r="AC555" s="119"/>
      <c r="AD555" s="119"/>
      <c r="AE555" s="119"/>
      <c r="AF555" s="119"/>
      <c r="AG555" s="119"/>
      <c r="AH555" s="119"/>
      <c r="AI555" s="119"/>
      <c r="AJ555" s="119"/>
      <c r="AK555" s="477"/>
      <c r="AL555" s="477"/>
      <c r="AM555" s="119"/>
      <c r="AN555" s="119"/>
      <c r="AO555" s="119"/>
      <c r="AP555" s="119"/>
      <c r="AQ555" s="119"/>
      <c r="AR555" s="119"/>
    </row>
    <row r="556" spans="1:44" s="6" customFormat="1" ht="21.75" customHeight="1">
      <c r="A556" s="55" t="s">
        <v>80</v>
      </c>
      <c r="B556" s="51" t="s">
        <v>659</v>
      </c>
      <c r="C556" s="97" t="s">
        <v>1054</v>
      </c>
      <c r="D556" s="516" t="s">
        <v>1026</v>
      </c>
      <c r="E556" s="377"/>
      <c r="F556" s="377" t="s">
        <v>237</v>
      </c>
      <c r="G556" s="377"/>
      <c r="H556" s="377" t="s">
        <v>237</v>
      </c>
      <c r="I556" s="377"/>
      <c r="J556" s="377" t="s">
        <v>237</v>
      </c>
      <c r="K556" s="73">
        <f t="shared" si="14"/>
        <v>809631319.63</v>
      </c>
      <c r="L556" s="377" t="s">
        <v>237</v>
      </c>
      <c r="M556" s="377"/>
      <c r="N556" s="377" t="s">
        <v>237</v>
      </c>
      <c r="O556" s="377"/>
      <c r="P556" s="377" t="s">
        <v>237</v>
      </c>
      <c r="Q556" s="444"/>
      <c r="R556" s="377" t="s">
        <v>237</v>
      </c>
      <c r="S556" s="378"/>
      <c r="T556" s="377" t="s">
        <v>237</v>
      </c>
      <c r="U556" s="378"/>
      <c r="V556" s="377" t="s">
        <v>237</v>
      </c>
      <c r="W556" s="68">
        <f>AD556+AF556+AH556+AJ556+AL556+AN556+AP556+AR556</f>
        <v>752895016.2699999</v>
      </c>
      <c r="X556" s="377" t="s">
        <v>237</v>
      </c>
      <c r="Y556" s="378"/>
      <c r="Z556" s="377" t="s">
        <v>237</v>
      </c>
      <c r="AA556" s="378"/>
      <c r="AB556" s="377" t="s">
        <v>237</v>
      </c>
      <c r="AC556" s="210">
        <f aca="true" t="shared" si="16" ref="AC556:AR556">AC536</f>
        <v>163792798.2</v>
      </c>
      <c r="AD556" s="210">
        <f t="shared" si="16"/>
        <v>157787129.14</v>
      </c>
      <c r="AE556" s="210">
        <f t="shared" si="16"/>
        <v>200974176.48</v>
      </c>
      <c r="AF556" s="210">
        <f t="shared" si="16"/>
        <v>179501543.82</v>
      </c>
      <c r="AG556" s="210">
        <f t="shared" si="16"/>
        <v>146801218.08</v>
      </c>
      <c r="AH556" s="210">
        <f t="shared" si="16"/>
        <v>130989618.45</v>
      </c>
      <c r="AI556" s="210">
        <f t="shared" si="16"/>
        <v>80487498.04</v>
      </c>
      <c r="AJ556" s="210">
        <f t="shared" si="16"/>
        <v>79771770.27</v>
      </c>
      <c r="AK556" s="210">
        <f t="shared" si="16"/>
        <v>104974860.86</v>
      </c>
      <c r="AL556" s="210">
        <f t="shared" si="16"/>
        <v>101967068.37</v>
      </c>
      <c r="AM556" s="210">
        <f t="shared" si="16"/>
        <v>63243674.89</v>
      </c>
      <c r="AN556" s="210">
        <f t="shared" si="16"/>
        <v>61302705.01</v>
      </c>
      <c r="AO556" s="210">
        <f t="shared" si="16"/>
        <v>46818493.08</v>
      </c>
      <c r="AP556" s="210">
        <f t="shared" si="16"/>
        <v>39132561.42</v>
      </c>
      <c r="AQ556" s="120">
        <f t="shared" si="16"/>
        <v>2538600</v>
      </c>
      <c r="AR556" s="120">
        <f t="shared" si="16"/>
        <v>2442619.79</v>
      </c>
    </row>
    <row r="557" spans="1:44" s="6" customFormat="1" ht="31.5">
      <c r="A557" s="118" t="s">
        <v>660</v>
      </c>
      <c r="B557" s="51" t="s">
        <v>661</v>
      </c>
      <c r="C557" s="97" t="s">
        <v>1054</v>
      </c>
      <c r="D557" s="97" t="s">
        <v>1026</v>
      </c>
      <c r="E557" s="378"/>
      <c r="F557" s="377" t="s">
        <v>237</v>
      </c>
      <c r="G557" s="378"/>
      <c r="H557" s="377" t="s">
        <v>237</v>
      </c>
      <c r="I557" s="378"/>
      <c r="J557" s="377" t="s">
        <v>237</v>
      </c>
      <c r="K557" s="73">
        <f t="shared" si="14"/>
        <v>213737003.75</v>
      </c>
      <c r="L557" s="377" t="s">
        <v>237</v>
      </c>
      <c r="M557" s="378"/>
      <c r="N557" s="377" t="s">
        <v>237</v>
      </c>
      <c r="O557" s="378"/>
      <c r="P557" s="377" t="s">
        <v>237</v>
      </c>
      <c r="Q557" s="444"/>
      <c r="R557" s="377" t="s">
        <v>237</v>
      </c>
      <c r="S557" s="378"/>
      <c r="T557" s="377" t="s">
        <v>237</v>
      </c>
      <c r="U557" s="378"/>
      <c r="V557" s="377" t="s">
        <v>237</v>
      </c>
      <c r="W557" s="68">
        <f t="shared" si="15"/>
        <v>203536706.21</v>
      </c>
      <c r="X557" s="377" t="s">
        <v>237</v>
      </c>
      <c r="Y557" s="378"/>
      <c r="Z557" s="377" t="s">
        <v>237</v>
      </c>
      <c r="AA557" s="378"/>
      <c r="AB557" s="377" t="s">
        <v>237</v>
      </c>
      <c r="AC557" s="210">
        <f aca="true" t="shared" si="17" ref="AC557:AH557">SUM(AC559:AC564)</f>
        <v>33413730.83</v>
      </c>
      <c r="AD557" s="210">
        <f t="shared" si="17"/>
        <v>32188574.34</v>
      </c>
      <c r="AE557" s="210">
        <f t="shared" si="17"/>
        <v>34299092.91</v>
      </c>
      <c r="AF557" s="210">
        <f t="shared" si="17"/>
        <v>32015331.75</v>
      </c>
      <c r="AG557" s="210">
        <f t="shared" si="17"/>
        <v>41970468.25</v>
      </c>
      <c r="AH557" s="210">
        <f t="shared" si="17"/>
        <v>37469976.25</v>
      </c>
      <c r="AI557" s="210">
        <f aca="true" t="shared" si="18" ref="AI557:AN557">SUM(AI560:AI564)</f>
        <v>29474521.78</v>
      </c>
      <c r="AJ557" s="210">
        <f t="shared" si="18"/>
        <v>29063577.81</v>
      </c>
      <c r="AK557" s="210">
        <f t="shared" si="18"/>
        <v>40348538.02</v>
      </c>
      <c r="AL557" s="210">
        <f t="shared" si="18"/>
        <v>40348538.02</v>
      </c>
      <c r="AM557" s="210">
        <f t="shared" si="18"/>
        <v>23790128</v>
      </c>
      <c r="AN557" s="210">
        <f t="shared" si="18"/>
        <v>23724146.84</v>
      </c>
      <c r="AO557" s="210">
        <f>SUM(AO559:AO564)</f>
        <v>10440523.96</v>
      </c>
      <c r="AP557" s="210">
        <f>SUM(AP559:AP564)</f>
        <v>8726561.2</v>
      </c>
      <c r="AQ557" s="210"/>
      <c r="AR557" s="210"/>
    </row>
    <row r="558" spans="1:44" s="137" customFormat="1" ht="13.5" customHeight="1">
      <c r="A558" s="29" t="s">
        <v>594</v>
      </c>
      <c r="B558" s="99"/>
      <c r="C558" s="150"/>
      <c r="D558" s="150"/>
      <c r="E558" s="453"/>
      <c r="F558" s="453"/>
      <c r="G558" s="383"/>
      <c r="H558" s="453"/>
      <c r="I558" s="383"/>
      <c r="J558" s="453"/>
      <c r="K558" s="685">
        <f>AC559+AE559+AG559+AI559+AK559+AM559+AO559+AQ559</f>
        <v>120123815.94999999</v>
      </c>
      <c r="L558" s="453"/>
      <c r="M558" s="383"/>
      <c r="N558" s="453"/>
      <c r="O558" s="383"/>
      <c r="P558" s="453"/>
      <c r="Q558" s="454"/>
      <c r="R558" s="453"/>
      <c r="S558" s="383"/>
      <c r="T558" s="453"/>
      <c r="U558" s="383"/>
      <c r="V558" s="453"/>
      <c r="W558" s="685">
        <f>AD559+AF559+AH559+AJ559+AL559+AN559+AP559+AR559</f>
        <v>110400443.54</v>
      </c>
      <c r="X558" s="453"/>
      <c r="Y558" s="383"/>
      <c r="Z558" s="453"/>
      <c r="AA558" s="383"/>
      <c r="AB558" s="383"/>
      <c r="AK558" s="6"/>
      <c r="AL558" s="6"/>
      <c r="AQ558" s="212"/>
      <c r="AR558" s="212"/>
    </row>
    <row r="559" spans="1:44" s="137" customFormat="1" ht="15" customHeight="1">
      <c r="A559" s="29" t="s">
        <v>595</v>
      </c>
      <c r="B559" s="50" t="s">
        <v>662</v>
      </c>
      <c r="C559" s="516" t="s">
        <v>1075</v>
      </c>
      <c r="D559" s="516" t="s">
        <v>1026</v>
      </c>
      <c r="E559" s="377"/>
      <c r="F559" s="377" t="s">
        <v>237</v>
      </c>
      <c r="G559" s="377"/>
      <c r="H559" s="377" t="s">
        <v>237</v>
      </c>
      <c r="I559" s="377"/>
      <c r="J559" s="377" t="s">
        <v>237</v>
      </c>
      <c r="K559" s="686"/>
      <c r="L559" s="377" t="s">
        <v>237</v>
      </c>
      <c r="M559" s="377"/>
      <c r="N559" s="377" t="s">
        <v>237</v>
      </c>
      <c r="O559" s="377"/>
      <c r="P559" s="377" t="s">
        <v>237</v>
      </c>
      <c r="Q559" s="583"/>
      <c r="R559" s="377" t="s">
        <v>237</v>
      </c>
      <c r="S559" s="377"/>
      <c r="T559" s="377" t="s">
        <v>237</v>
      </c>
      <c r="U559" s="377"/>
      <c r="V559" s="377" t="s">
        <v>237</v>
      </c>
      <c r="W559" s="686"/>
      <c r="X559" s="377" t="s">
        <v>237</v>
      </c>
      <c r="Y559" s="377"/>
      <c r="Z559" s="377" t="s">
        <v>237</v>
      </c>
      <c r="AA559" s="377"/>
      <c r="AB559" s="377" t="s">
        <v>237</v>
      </c>
      <c r="AC559" s="212">
        <v>33413730.83</v>
      </c>
      <c r="AD559" s="212">
        <v>32188574.34</v>
      </c>
      <c r="AE559" s="212">
        <v>34299092.91</v>
      </c>
      <c r="AF559" s="212">
        <v>32015331.75</v>
      </c>
      <c r="AG559" s="212">
        <v>41970468.25</v>
      </c>
      <c r="AH559" s="212">
        <v>37469976.25</v>
      </c>
      <c r="AI559" s="212"/>
      <c r="AJ559" s="212"/>
      <c r="AK559" s="119"/>
      <c r="AL559" s="119"/>
      <c r="AM559" s="212"/>
      <c r="AN559" s="212"/>
      <c r="AO559" s="212">
        <v>10440523.96</v>
      </c>
      <c r="AP559" s="212">
        <v>8726561.2</v>
      </c>
      <c r="AQ559" s="212"/>
      <c r="AR559" s="212"/>
    </row>
    <row r="560" spans="1:44" s="137" customFormat="1" ht="24.75" customHeight="1">
      <c r="A560" s="29" t="s">
        <v>596</v>
      </c>
      <c r="B560" s="51" t="s">
        <v>663</v>
      </c>
      <c r="C560" s="97" t="s">
        <v>1076</v>
      </c>
      <c r="D560" s="516" t="s">
        <v>1026</v>
      </c>
      <c r="E560" s="377"/>
      <c r="F560" s="377" t="s">
        <v>237</v>
      </c>
      <c r="G560" s="377"/>
      <c r="H560" s="377" t="s">
        <v>237</v>
      </c>
      <c r="I560" s="377"/>
      <c r="J560" s="377" t="s">
        <v>237</v>
      </c>
      <c r="K560" s="462">
        <f t="shared" si="14"/>
        <v>93613187.80000001</v>
      </c>
      <c r="L560" s="377" t="s">
        <v>237</v>
      </c>
      <c r="M560" s="377"/>
      <c r="N560" s="377" t="s">
        <v>237</v>
      </c>
      <c r="O560" s="377"/>
      <c r="P560" s="377" t="s">
        <v>237</v>
      </c>
      <c r="Q560" s="444"/>
      <c r="R560" s="377" t="s">
        <v>237</v>
      </c>
      <c r="S560" s="378"/>
      <c r="T560" s="377" t="s">
        <v>237</v>
      </c>
      <c r="U560" s="378"/>
      <c r="V560" s="377" t="s">
        <v>237</v>
      </c>
      <c r="W560" s="463">
        <f t="shared" si="15"/>
        <v>93136262.67</v>
      </c>
      <c r="X560" s="377" t="s">
        <v>237</v>
      </c>
      <c r="Y560" s="378"/>
      <c r="Z560" s="377" t="s">
        <v>237</v>
      </c>
      <c r="AA560" s="378"/>
      <c r="AB560" s="377" t="s">
        <v>237</v>
      </c>
      <c r="AI560" s="212">
        <v>29474521.78</v>
      </c>
      <c r="AJ560" s="212">
        <v>29063577.81</v>
      </c>
      <c r="AK560" s="119">
        <v>40348538.02</v>
      </c>
      <c r="AL560" s="119">
        <v>40348538.02</v>
      </c>
      <c r="AM560" s="212">
        <v>23790128</v>
      </c>
      <c r="AN560" s="212">
        <v>23724146.84</v>
      </c>
      <c r="AQ560" s="212"/>
      <c r="AR560" s="212"/>
    </row>
    <row r="561" spans="1:44" s="137" customFormat="1" ht="22.5">
      <c r="A561" s="29" t="s">
        <v>597</v>
      </c>
      <c r="B561" s="51" t="s">
        <v>664</v>
      </c>
      <c r="C561" s="97" t="s">
        <v>1077</v>
      </c>
      <c r="D561" s="516" t="s">
        <v>1026</v>
      </c>
      <c r="E561" s="377"/>
      <c r="F561" s="377" t="s">
        <v>237</v>
      </c>
      <c r="G561" s="377"/>
      <c r="H561" s="377" t="s">
        <v>237</v>
      </c>
      <c r="I561" s="377"/>
      <c r="J561" s="377" t="s">
        <v>237</v>
      </c>
      <c r="K561" s="462">
        <f t="shared" si="14"/>
        <v>0</v>
      </c>
      <c r="L561" s="377" t="s">
        <v>237</v>
      </c>
      <c r="M561" s="377"/>
      <c r="N561" s="377" t="s">
        <v>237</v>
      </c>
      <c r="O561" s="377"/>
      <c r="P561" s="377" t="s">
        <v>237</v>
      </c>
      <c r="Q561" s="444"/>
      <c r="R561" s="377" t="s">
        <v>237</v>
      </c>
      <c r="S561" s="378"/>
      <c r="T561" s="377" t="s">
        <v>237</v>
      </c>
      <c r="U561" s="378"/>
      <c r="V561" s="377" t="s">
        <v>237</v>
      </c>
      <c r="W561" s="463">
        <f t="shared" si="15"/>
        <v>0</v>
      </c>
      <c r="X561" s="377" t="s">
        <v>237</v>
      </c>
      <c r="Y561" s="378"/>
      <c r="Z561" s="377" t="s">
        <v>237</v>
      </c>
      <c r="AA561" s="378"/>
      <c r="AB561" s="377" t="s">
        <v>237</v>
      </c>
      <c r="AC561" s="212"/>
      <c r="AD561" s="212"/>
      <c r="AE561" s="212"/>
      <c r="AF561" s="212"/>
      <c r="AG561" s="212"/>
      <c r="AH561" s="212"/>
      <c r="AO561" s="212"/>
      <c r="AP561" s="212"/>
      <c r="AQ561" s="212"/>
      <c r="AR561" s="212"/>
    </row>
    <row r="562" spans="1:44" s="137" customFormat="1" ht="27" customHeight="1">
      <c r="A562" s="29" t="s">
        <v>598</v>
      </c>
      <c r="B562" s="51" t="s">
        <v>665</v>
      </c>
      <c r="C562" s="97" t="s">
        <v>1054</v>
      </c>
      <c r="D562" s="516" t="s">
        <v>1026</v>
      </c>
      <c r="E562" s="377"/>
      <c r="F562" s="377" t="s">
        <v>237</v>
      </c>
      <c r="G562" s="377"/>
      <c r="H562" s="377" t="s">
        <v>237</v>
      </c>
      <c r="I562" s="377"/>
      <c r="J562" s="377" t="s">
        <v>237</v>
      </c>
      <c r="K562" s="462">
        <f t="shared" si="14"/>
        <v>0</v>
      </c>
      <c r="L562" s="377" t="s">
        <v>237</v>
      </c>
      <c r="M562" s="377"/>
      <c r="N562" s="377" t="s">
        <v>237</v>
      </c>
      <c r="O562" s="377"/>
      <c r="P562" s="377" t="s">
        <v>237</v>
      </c>
      <c r="Q562" s="444"/>
      <c r="R562" s="377" t="s">
        <v>237</v>
      </c>
      <c r="S562" s="378"/>
      <c r="T562" s="377" t="s">
        <v>237</v>
      </c>
      <c r="U562" s="378"/>
      <c r="V562" s="377" t="s">
        <v>237</v>
      </c>
      <c r="W562" s="463">
        <f t="shared" si="15"/>
        <v>0</v>
      </c>
      <c r="X562" s="377" t="s">
        <v>237</v>
      </c>
      <c r="Y562" s="378"/>
      <c r="Z562" s="377" t="s">
        <v>237</v>
      </c>
      <c r="AA562" s="378"/>
      <c r="AB562" s="377" t="s">
        <v>237</v>
      </c>
      <c r="AC562" s="212"/>
      <c r="AD562" s="212"/>
      <c r="AE562" s="212"/>
      <c r="AF562" s="212"/>
      <c r="AG562" s="212"/>
      <c r="AH562" s="212"/>
      <c r="AI562" s="212"/>
      <c r="AJ562" s="212"/>
      <c r="AK562" s="212"/>
      <c r="AL562" s="212"/>
      <c r="AM562" s="212"/>
      <c r="AN562" s="212"/>
      <c r="AO562" s="212"/>
      <c r="AP562" s="212"/>
      <c r="AQ562" s="212"/>
      <c r="AR562" s="212"/>
    </row>
    <row r="563" spans="1:44" s="137" customFormat="1" ht="20.25" customHeight="1">
      <c r="A563" s="29" t="s">
        <v>599</v>
      </c>
      <c r="B563" s="51" t="s">
        <v>666</v>
      </c>
      <c r="C563" s="97" t="s">
        <v>1078</v>
      </c>
      <c r="D563" s="516" t="s">
        <v>1026</v>
      </c>
      <c r="E563" s="377"/>
      <c r="F563" s="377" t="s">
        <v>237</v>
      </c>
      <c r="G563" s="377"/>
      <c r="H563" s="377" t="s">
        <v>237</v>
      </c>
      <c r="I563" s="377"/>
      <c r="J563" s="377" t="s">
        <v>237</v>
      </c>
      <c r="K563" s="462">
        <f t="shared" si="14"/>
        <v>0</v>
      </c>
      <c r="L563" s="377" t="s">
        <v>237</v>
      </c>
      <c r="M563" s="377"/>
      <c r="N563" s="377" t="s">
        <v>237</v>
      </c>
      <c r="O563" s="377"/>
      <c r="P563" s="377" t="s">
        <v>237</v>
      </c>
      <c r="Q563" s="444"/>
      <c r="R563" s="377" t="s">
        <v>237</v>
      </c>
      <c r="S563" s="378"/>
      <c r="T563" s="377" t="s">
        <v>237</v>
      </c>
      <c r="U563" s="378"/>
      <c r="V563" s="377" t="s">
        <v>237</v>
      </c>
      <c r="W563" s="463">
        <f t="shared" si="15"/>
        <v>0</v>
      </c>
      <c r="X563" s="377" t="s">
        <v>237</v>
      </c>
      <c r="Y563" s="378"/>
      <c r="Z563" s="377" t="s">
        <v>237</v>
      </c>
      <c r="AA563" s="378"/>
      <c r="AB563" s="377" t="s">
        <v>237</v>
      </c>
      <c r="AC563" s="212"/>
      <c r="AD563" s="212"/>
      <c r="AE563" s="212"/>
      <c r="AF563" s="212"/>
      <c r="AG563" s="212"/>
      <c r="AH563" s="212"/>
      <c r="AI563" s="212"/>
      <c r="AJ563" s="212"/>
      <c r="AK563" s="212"/>
      <c r="AL563" s="212"/>
      <c r="AM563" s="212"/>
      <c r="AN563" s="212"/>
      <c r="AO563" s="212"/>
      <c r="AP563" s="212"/>
      <c r="AQ563" s="212"/>
      <c r="AR563" s="212"/>
    </row>
    <row r="564" spans="1:44" s="137" customFormat="1" ht="12.75">
      <c r="A564" s="29" t="s">
        <v>667</v>
      </c>
      <c r="B564" s="51" t="s">
        <v>668</v>
      </c>
      <c r="C564" s="97" t="s">
        <v>1054</v>
      </c>
      <c r="D564" s="516" t="s">
        <v>1026</v>
      </c>
      <c r="E564" s="377"/>
      <c r="F564" s="377" t="s">
        <v>237</v>
      </c>
      <c r="G564" s="377"/>
      <c r="H564" s="377" t="s">
        <v>237</v>
      </c>
      <c r="I564" s="377"/>
      <c r="J564" s="377" t="s">
        <v>237</v>
      </c>
      <c r="K564" s="462">
        <f t="shared" si="14"/>
        <v>0</v>
      </c>
      <c r="L564" s="377" t="s">
        <v>237</v>
      </c>
      <c r="M564" s="377"/>
      <c r="N564" s="377" t="s">
        <v>237</v>
      </c>
      <c r="O564" s="377"/>
      <c r="P564" s="377" t="s">
        <v>237</v>
      </c>
      <c r="Q564" s="444"/>
      <c r="R564" s="377" t="s">
        <v>237</v>
      </c>
      <c r="S564" s="378"/>
      <c r="T564" s="377" t="s">
        <v>237</v>
      </c>
      <c r="U564" s="378"/>
      <c r="V564" s="377" t="s">
        <v>237</v>
      </c>
      <c r="W564" s="463">
        <f t="shared" si="15"/>
        <v>0</v>
      </c>
      <c r="X564" s="377" t="s">
        <v>237</v>
      </c>
      <c r="Y564" s="378"/>
      <c r="Z564" s="377" t="s">
        <v>237</v>
      </c>
      <c r="AA564" s="378"/>
      <c r="AB564" s="377" t="s">
        <v>237</v>
      </c>
      <c r="AC564" s="212"/>
      <c r="AD564" s="212"/>
      <c r="AE564" s="212"/>
      <c r="AF564" s="212"/>
      <c r="AG564" s="212"/>
      <c r="AH564" s="212"/>
      <c r="AI564" s="212"/>
      <c r="AJ564" s="212"/>
      <c r="AK564" s="212"/>
      <c r="AL564" s="212"/>
      <c r="AM564" s="212"/>
      <c r="AN564" s="212"/>
      <c r="AO564" s="212"/>
      <c r="AP564" s="212"/>
      <c r="AQ564" s="212"/>
      <c r="AR564" s="212"/>
    </row>
    <row r="565" spans="1:44" s="6" customFormat="1" ht="21">
      <c r="A565" s="118" t="s">
        <v>600</v>
      </c>
      <c r="B565" s="51" t="s">
        <v>669</v>
      </c>
      <c r="C565" s="97" t="s">
        <v>1054</v>
      </c>
      <c r="D565" s="97" t="s">
        <v>1026</v>
      </c>
      <c r="E565" s="378"/>
      <c r="F565" s="377" t="s">
        <v>237</v>
      </c>
      <c r="G565" s="378"/>
      <c r="H565" s="377" t="s">
        <v>237</v>
      </c>
      <c r="I565" s="378"/>
      <c r="J565" s="377" t="s">
        <v>237</v>
      </c>
      <c r="K565" s="73">
        <f t="shared" si="14"/>
        <v>361113886.69000006</v>
      </c>
      <c r="L565" s="377" t="s">
        <v>237</v>
      </c>
      <c r="M565" s="378"/>
      <c r="N565" s="377" t="s">
        <v>237</v>
      </c>
      <c r="O565" s="378"/>
      <c r="P565" s="377" t="s">
        <v>237</v>
      </c>
      <c r="Q565" s="444"/>
      <c r="R565" s="377" t="s">
        <v>237</v>
      </c>
      <c r="S565" s="378"/>
      <c r="T565" s="377" t="s">
        <v>237</v>
      </c>
      <c r="U565" s="378"/>
      <c r="V565" s="377" t="s">
        <v>237</v>
      </c>
      <c r="W565" s="68">
        <f t="shared" si="15"/>
        <v>338883326.90000004</v>
      </c>
      <c r="X565" s="377" t="s">
        <v>237</v>
      </c>
      <c r="Y565" s="378"/>
      <c r="Z565" s="377" t="s">
        <v>237</v>
      </c>
      <c r="AA565" s="378"/>
      <c r="AB565" s="377" t="s">
        <v>237</v>
      </c>
      <c r="AC565" s="210">
        <f aca="true" t="shared" si="19" ref="AC565:AH565">SUM(AC567:AC572)</f>
        <v>70594696.02</v>
      </c>
      <c r="AD565" s="210">
        <f t="shared" si="19"/>
        <v>68006252.66</v>
      </c>
      <c r="AE565" s="210">
        <f t="shared" si="19"/>
        <v>99158920.2</v>
      </c>
      <c r="AF565" s="210">
        <f t="shared" si="19"/>
        <v>90884311.89</v>
      </c>
      <c r="AG565" s="210">
        <f t="shared" si="19"/>
        <v>71477513.08</v>
      </c>
      <c r="AH565" s="210">
        <f t="shared" si="19"/>
        <v>63770924.7</v>
      </c>
      <c r="AI565" s="210">
        <f aca="true" t="shared" si="20" ref="AI565:AN565">SUM(AI568:AI572)</f>
        <v>33378165.44</v>
      </c>
      <c r="AJ565" s="210">
        <f t="shared" si="20"/>
        <v>32907466.19</v>
      </c>
      <c r="AK565" s="210">
        <f t="shared" si="20"/>
        <v>44250855.79</v>
      </c>
      <c r="AL565" s="210">
        <f t="shared" si="20"/>
        <v>44250855.55</v>
      </c>
      <c r="AM565" s="210">
        <f t="shared" si="20"/>
        <v>23058154</v>
      </c>
      <c r="AN565" s="210">
        <f t="shared" si="20"/>
        <v>23019165.73</v>
      </c>
      <c r="AO565" s="210">
        <f>SUM(AO567:AO572)</f>
        <v>19195582.16</v>
      </c>
      <c r="AP565" s="210">
        <f>SUM(AP567:AP572)</f>
        <v>16044350.18</v>
      </c>
      <c r="AQ565" s="119"/>
      <c r="AR565" s="119"/>
    </row>
    <row r="566" spans="1:44" s="137" customFormat="1" ht="13.5" customHeight="1">
      <c r="A566" s="29" t="s">
        <v>594</v>
      </c>
      <c r="B566" s="99"/>
      <c r="C566" s="150"/>
      <c r="D566" s="150"/>
      <c r="E566" s="453"/>
      <c r="F566" s="383"/>
      <c r="G566" s="453"/>
      <c r="H566" s="383"/>
      <c r="I566" s="383"/>
      <c r="J566" s="383"/>
      <c r="K566" s="685">
        <f>AC567+AE567+AG567+AI567+AK567+AM567+AO567+AQ567</f>
        <v>260426711.46</v>
      </c>
      <c r="L566" s="383"/>
      <c r="M566" s="453"/>
      <c r="N566" s="383"/>
      <c r="O566" s="453"/>
      <c r="P566" s="383"/>
      <c r="Q566" s="584"/>
      <c r="R566" s="383"/>
      <c r="S566" s="453"/>
      <c r="T566" s="383"/>
      <c r="U566" s="453"/>
      <c r="V566" s="383"/>
      <c r="W566" s="685">
        <f>AD567+AF567+AH567+AJ567+AL567+AN567+AP567+AR567</f>
        <v>238705839.43</v>
      </c>
      <c r="X566" s="383"/>
      <c r="Y566" s="383"/>
      <c r="Z566" s="383"/>
      <c r="AA566" s="383"/>
      <c r="AB566" s="383"/>
      <c r="AK566" s="6"/>
      <c r="AL566" s="6"/>
      <c r="AQ566" s="212"/>
      <c r="AR566" s="212"/>
    </row>
    <row r="567" spans="1:44" s="137" customFormat="1" ht="15" customHeight="1">
      <c r="A567" s="29" t="s">
        <v>595</v>
      </c>
      <c r="B567" s="50" t="s">
        <v>670</v>
      </c>
      <c r="C567" s="516" t="s">
        <v>1075</v>
      </c>
      <c r="D567" s="516" t="s">
        <v>1026</v>
      </c>
      <c r="E567" s="377"/>
      <c r="F567" s="377" t="s">
        <v>237</v>
      </c>
      <c r="G567" s="377"/>
      <c r="H567" s="377" t="s">
        <v>237</v>
      </c>
      <c r="I567" s="377"/>
      <c r="J567" s="377" t="s">
        <v>237</v>
      </c>
      <c r="K567" s="686"/>
      <c r="L567" s="377" t="s">
        <v>237</v>
      </c>
      <c r="M567" s="377"/>
      <c r="N567" s="377" t="s">
        <v>237</v>
      </c>
      <c r="O567" s="377"/>
      <c r="P567" s="377" t="s">
        <v>237</v>
      </c>
      <c r="Q567" s="583"/>
      <c r="R567" s="377" t="s">
        <v>237</v>
      </c>
      <c r="S567" s="377"/>
      <c r="T567" s="377" t="s">
        <v>237</v>
      </c>
      <c r="U567" s="377"/>
      <c r="V567" s="377" t="s">
        <v>237</v>
      </c>
      <c r="W567" s="686"/>
      <c r="X567" s="377" t="s">
        <v>237</v>
      </c>
      <c r="Y567" s="377"/>
      <c r="Z567" s="377" t="s">
        <v>237</v>
      </c>
      <c r="AA567" s="377"/>
      <c r="AB567" s="377" t="s">
        <v>237</v>
      </c>
      <c r="AC567" s="212">
        <v>70594696.02</v>
      </c>
      <c r="AD567" s="212">
        <v>68006252.66</v>
      </c>
      <c r="AE567" s="212">
        <v>99158920.2</v>
      </c>
      <c r="AF567" s="212">
        <v>90884311.89</v>
      </c>
      <c r="AG567" s="212">
        <v>71477513.08</v>
      </c>
      <c r="AH567" s="212">
        <v>63770924.7</v>
      </c>
      <c r="AI567" s="212"/>
      <c r="AJ567" s="212"/>
      <c r="AK567" s="119"/>
      <c r="AL567" s="119"/>
      <c r="AM567" s="212"/>
      <c r="AN567" s="212"/>
      <c r="AO567" s="212">
        <v>19195582.16</v>
      </c>
      <c r="AP567" s="212">
        <v>16044350.18</v>
      </c>
      <c r="AQ567" s="212"/>
      <c r="AR567" s="212"/>
    </row>
    <row r="568" spans="1:44" s="137" customFormat="1" ht="25.5" customHeight="1">
      <c r="A568" s="29" t="s">
        <v>596</v>
      </c>
      <c r="B568" s="51" t="s">
        <v>671</v>
      </c>
      <c r="C568" s="97" t="s">
        <v>1076</v>
      </c>
      <c r="D568" s="516" t="s">
        <v>1026</v>
      </c>
      <c r="E568" s="377"/>
      <c r="F568" s="377" t="s">
        <v>237</v>
      </c>
      <c r="G568" s="377"/>
      <c r="H568" s="377" t="s">
        <v>237</v>
      </c>
      <c r="I568" s="377"/>
      <c r="J568" s="377" t="s">
        <v>237</v>
      </c>
      <c r="K568" s="462">
        <f t="shared" si="14"/>
        <v>100687175.23</v>
      </c>
      <c r="L568" s="377" t="s">
        <v>237</v>
      </c>
      <c r="M568" s="377"/>
      <c r="N568" s="377" t="s">
        <v>237</v>
      </c>
      <c r="O568" s="377"/>
      <c r="P568" s="377" t="s">
        <v>237</v>
      </c>
      <c r="Q568" s="444"/>
      <c r="R568" s="377" t="s">
        <v>237</v>
      </c>
      <c r="S568" s="378"/>
      <c r="T568" s="377" t="s">
        <v>237</v>
      </c>
      <c r="U568" s="378"/>
      <c r="V568" s="377" t="s">
        <v>237</v>
      </c>
      <c r="W568" s="463">
        <f t="shared" si="15"/>
        <v>100177487.47</v>
      </c>
      <c r="X568" s="377" t="s">
        <v>237</v>
      </c>
      <c r="Y568" s="378"/>
      <c r="Z568" s="377" t="s">
        <v>237</v>
      </c>
      <c r="AA568" s="378"/>
      <c r="AB568" s="377" t="s">
        <v>237</v>
      </c>
      <c r="AI568" s="212">
        <v>33378165.44</v>
      </c>
      <c r="AJ568" s="212">
        <v>32907466.19</v>
      </c>
      <c r="AK568" s="119">
        <v>44250855.79</v>
      </c>
      <c r="AL568" s="119">
        <v>44250855.55</v>
      </c>
      <c r="AM568" s="212">
        <v>23058154</v>
      </c>
      <c r="AN568" s="212">
        <v>23019165.73</v>
      </c>
      <c r="AQ568" s="212"/>
      <c r="AR568" s="212"/>
    </row>
    <row r="569" spans="1:44" s="137" customFormat="1" ht="26.25" customHeight="1">
      <c r="A569" s="29" t="s">
        <v>597</v>
      </c>
      <c r="B569" s="51" t="s">
        <v>672</v>
      </c>
      <c r="C569" s="97" t="s">
        <v>1077</v>
      </c>
      <c r="D569" s="516" t="s">
        <v>1026</v>
      </c>
      <c r="E569" s="377"/>
      <c r="F569" s="377" t="s">
        <v>237</v>
      </c>
      <c r="G569" s="377"/>
      <c r="H569" s="377" t="s">
        <v>237</v>
      </c>
      <c r="I569" s="377"/>
      <c r="J569" s="377" t="s">
        <v>237</v>
      </c>
      <c r="K569" s="462">
        <f t="shared" si="14"/>
        <v>0</v>
      </c>
      <c r="L569" s="377" t="s">
        <v>237</v>
      </c>
      <c r="M569" s="377"/>
      <c r="N569" s="377" t="s">
        <v>237</v>
      </c>
      <c r="O569" s="377"/>
      <c r="P569" s="377" t="s">
        <v>237</v>
      </c>
      <c r="Q569" s="444"/>
      <c r="R569" s="377" t="s">
        <v>237</v>
      </c>
      <c r="S569" s="378"/>
      <c r="T569" s="377" t="s">
        <v>237</v>
      </c>
      <c r="U569" s="378"/>
      <c r="V569" s="377" t="s">
        <v>237</v>
      </c>
      <c r="W569" s="463">
        <f t="shared" si="15"/>
        <v>0</v>
      </c>
      <c r="X569" s="377" t="s">
        <v>237</v>
      </c>
      <c r="Y569" s="378"/>
      <c r="Z569" s="377" t="s">
        <v>237</v>
      </c>
      <c r="AA569" s="378"/>
      <c r="AB569" s="377" t="s">
        <v>237</v>
      </c>
      <c r="AC569" s="212"/>
      <c r="AD569" s="212"/>
      <c r="AE569" s="212"/>
      <c r="AF569" s="212"/>
      <c r="AG569" s="212"/>
      <c r="AH569" s="212"/>
      <c r="AK569" s="595"/>
      <c r="AL569" s="595"/>
      <c r="AO569" s="212"/>
      <c r="AP569" s="212"/>
      <c r="AQ569" s="212"/>
      <c r="AR569" s="212"/>
    </row>
    <row r="570" spans="1:44" s="137" customFormat="1" ht="25.5" customHeight="1">
      <c r="A570" s="29" t="s">
        <v>598</v>
      </c>
      <c r="B570" s="51" t="s">
        <v>673</v>
      </c>
      <c r="C570" s="97" t="s">
        <v>1054</v>
      </c>
      <c r="D570" s="516" t="s">
        <v>1026</v>
      </c>
      <c r="E570" s="377"/>
      <c r="F570" s="377" t="s">
        <v>237</v>
      </c>
      <c r="G570" s="377"/>
      <c r="H570" s="377" t="s">
        <v>237</v>
      </c>
      <c r="I570" s="377"/>
      <c r="J570" s="377" t="s">
        <v>237</v>
      </c>
      <c r="K570" s="462">
        <f t="shared" si="14"/>
        <v>0</v>
      </c>
      <c r="L570" s="377" t="s">
        <v>237</v>
      </c>
      <c r="M570" s="377"/>
      <c r="N570" s="377" t="s">
        <v>237</v>
      </c>
      <c r="O570" s="377"/>
      <c r="P570" s="377" t="s">
        <v>237</v>
      </c>
      <c r="Q570" s="444"/>
      <c r="R570" s="377" t="s">
        <v>237</v>
      </c>
      <c r="S570" s="378"/>
      <c r="T570" s="377" t="s">
        <v>237</v>
      </c>
      <c r="U570" s="378"/>
      <c r="V570" s="377" t="s">
        <v>237</v>
      </c>
      <c r="W570" s="463">
        <f t="shared" si="15"/>
        <v>0</v>
      </c>
      <c r="X570" s="377" t="s">
        <v>237</v>
      </c>
      <c r="Y570" s="378"/>
      <c r="Z570" s="377" t="s">
        <v>237</v>
      </c>
      <c r="AA570" s="378"/>
      <c r="AB570" s="377" t="s">
        <v>237</v>
      </c>
      <c r="AC570" s="212"/>
      <c r="AD570" s="212"/>
      <c r="AE570" s="212"/>
      <c r="AF570" s="212"/>
      <c r="AG570" s="212"/>
      <c r="AH570" s="212"/>
      <c r="AI570" s="212"/>
      <c r="AJ570" s="212"/>
      <c r="AK570" s="212"/>
      <c r="AL570" s="212"/>
      <c r="AM570" s="212"/>
      <c r="AN570" s="212"/>
      <c r="AO570" s="212"/>
      <c r="AP570" s="212"/>
      <c r="AQ570" s="212"/>
      <c r="AR570" s="212"/>
    </row>
    <row r="571" spans="1:44" s="137" customFormat="1" ht="24" customHeight="1">
      <c r="A571" s="29" t="s">
        <v>599</v>
      </c>
      <c r="B571" s="51" t="s">
        <v>674</v>
      </c>
      <c r="C571" s="97" t="s">
        <v>1078</v>
      </c>
      <c r="D571" s="516" t="s">
        <v>1026</v>
      </c>
      <c r="E571" s="377"/>
      <c r="F571" s="377" t="s">
        <v>237</v>
      </c>
      <c r="G571" s="377"/>
      <c r="H571" s="377" t="s">
        <v>237</v>
      </c>
      <c r="I571" s="377"/>
      <c r="J571" s="377" t="s">
        <v>237</v>
      </c>
      <c r="K571" s="462">
        <f t="shared" si="14"/>
        <v>0</v>
      </c>
      <c r="L571" s="377" t="s">
        <v>237</v>
      </c>
      <c r="M571" s="377"/>
      <c r="N571" s="377" t="s">
        <v>237</v>
      </c>
      <c r="O571" s="377"/>
      <c r="P571" s="377" t="s">
        <v>237</v>
      </c>
      <c r="Q571" s="444"/>
      <c r="R571" s="377" t="s">
        <v>237</v>
      </c>
      <c r="S571" s="378"/>
      <c r="T571" s="377" t="s">
        <v>237</v>
      </c>
      <c r="U571" s="378"/>
      <c r="V571" s="377" t="s">
        <v>237</v>
      </c>
      <c r="W571" s="463">
        <f t="shared" si="15"/>
        <v>0</v>
      </c>
      <c r="X571" s="377" t="s">
        <v>237</v>
      </c>
      <c r="Y571" s="378"/>
      <c r="Z571" s="377" t="s">
        <v>237</v>
      </c>
      <c r="AA571" s="378"/>
      <c r="AB571" s="377" t="s">
        <v>237</v>
      </c>
      <c r="AC571" s="212"/>
      <c r="AD571" s="212"/>
      <c r="AE571" s="212"/>
      <c r="AF571" s="212"/>
      <c r="AG571" s="212"/>
      <c r="AH571" s="212"/>
      <c r="AI571" s="212"/>
      <c r="AJ571" s="212"/>
      <c r="AK571" s="212"/>
      <c r="AL571" s="212"/>
      <c r="AM571" s="212"/>
      <c r="AN571" s="212"/>
      <c r="AO571" s="212"/>
      <c r="AP571" s="212"/>
      <c r="AQ571" s="212"/>
      <c r="AR571" s="212"/>
    </row>
    <row r="572" spans="1:44" s="137" customFormat="1" ht="12.75">
      <c r="A572" s="29" t="s">
        <v>667</v>
      </c>
      <c r="B572" s="51" t="s">
        <v>675</v>
      </c>
      <c r="C572" s="97" t="s">
        <v>1054</v>
      </c>
      <c r="D572" s="516" t="s">
        <v>1026</v>
      </c>
      <c r="E572" s="377"/>
      <c r="F572" s="377" t="s">
        <v>237</v>
      </c>
      <c r="G572" s="377"/>
      <c r="H572" s="377" t="s">
        <v>237</v>
      </c>
      <c r="I572" s="377"/>
      <c r="J572" s="377" t="s">
        <v>237</v>
      </c>
      <c r="K572" s="462">
        <f t="shared" si="14"/>
        <v>0</v>
      </c>
      <c r="L572" s="377" t="s">
        <v>237</v>
      </c>
      <c r="M572" s="377"/>
      <c r="N572" s="377" t="s">
        <v>237</v>
      </c>
      <c r="O572" s="377"/>
      <c r="P572" s="377" t="s">
        <v>237</v>
      </c>
      <c r="Q572" s="444"/>
      <c r="R572" s="377" t="s">
        <v>237</v>
      </c>
      <c r="S572" s="378"/>
      <c r="T572" s="377" t="s">
        <v>237</v>
      </c>
      <c r="U572" s="378"/>
      <c r="V572" s="377" t="s">
        <v>237</v>
      </c>
      <c r="W572" s="463">
        <f t="shared" si="15"/>
        <v>0</v>
      </c>
      <c r="X572" s="377" t="s">
        <v>237</v>
      </c>
      <c r="Y572" s="378"/>
      <c r="Z572" s="377" t="s">
        <v>237</v>
      </c>
      <c r="AA572" s="378"/>
      <c r="AB572" s="377" t="s">
        <v>237</v>
      </c>
      <c r="AC572" s="212"/>
      <c r="AD572" s="212"/>
      <c r="AE572" s="212"/>
      <c r="AF572" s="212"/>
      <c r="AG572" s="212"/>
      <c r="AH572" s="212"/>
      <c r="AI572" s="212"/>
      <c r="AJ572" s="212"/>
      <c r="AK572" s="212"/>
      <c r="AL572" s="212"/>
      <c r="AM572" s="212"/>
      <c r="AN572" s="212"/>
      <c r="AO572" s="212"/>
      <c r="AP572" s="212"/>
      <c r="AQ572" s="212"/>
      <c r="AR572" s="212"/>
    </row>
    <row r="573" spans="1:44" s="6" customFormat="1" ht="21">
      <c r="A573" s="118" t="s">
        <v>601</v>
      </c>
      <c r="B573" s="51" t="s">
        <v>676</v>
      </c>
      <c r="C573" s="97" t="s">
        <v>1054</v>
      </c>
      <c r="D573" s="97" t="s">
        <v>1026</v>
      </c>
      <c r="E573" s="378"/>
      <c r="F573" s="378" t="s">
        <v>237</v>
      </c>
      <c r="G573" s="378"/>
      <c r="H573" s="378" t="s">
        <v>237</v>
      </c>
      <c r="I573" s="378"/>
      <c r="J573" s="378" t="s">
        <v>237</v>
      </c>
      <c r="K573" s="73">
        <f t="shared" si="14"/>
        <v>78924916.22</v>
      </c>
      <c r="L573" s="378" t="s">
        <v>237</v>
      </c>
      <c r="M573" s="378"/>
      <c r="N573" s="378" t="s">
        <v>237</v>
      </c>
      <c r="O573" s="378"/>
      <c r="P573" s="378" t="s">
        <v>237</v>
      </c>
      <c r="Q573" s="444"/>
      <c r="R573" s="378" t="s">
        <v>237</v>
      </c>
      <c r="S573" s="378"/>
      <c r="T573" s="378" t="s">
        <v>237</v>
      </c>
      <c r="U573" s="378"/>
      <c r="V573" s="378" t="s">
        <v>237</v>
      </c>
      <c r="W573" s="68">
        <f t="shared" si="15"/>
        <v>70955061.85</v>
      </c>
      <c r="X573" s="378" t="s">
        <v>237</v>
      </c>
      <c r="Y573" s="378"/>
      <c r="Z573" s="378" t="s">
        <v>237</v>
      </c>
      <c r="AA573" s="378"/>
      <c r="AB573" s="378" t="s">
        <v>237</v>
      </c>
      <c r="AC573" s="210">
        <f aca="true" t="shared" si="21" ref="AC573:AN573">SUM(AC575:AC581)</f>
        <v>29646496.47</v>
      </c>
      <c r="AD573" s="210">
        <f t="shared" si="21"/>
        <v>28559470.37</v>
      </c>
      <c r="AE573" s="210">
        <f t="shared" si="21"/>
        <v>23290430.98</v>
      </c>
      <c r="AF573" s="210">
        <f t="shared" si="21"/>
        <v>18401221.08</v>
      </c>
      <c r="AG573" s="210">
        <f t="shared" si="21"/>
        <v>9189756.25</v>
      </c>
      <c r="AH573" s="210">
        <f t="shared" si="21"/>
        <v>8201638.01</v>
      </c>
      <c r="AI573" s="210">
        <f t="shared" si="21"/>
        <v>4096813.65</v>
      </c>
      <c r="AJ573" s="210">
        <f t="shared" si="21"/>
        <v>4043471.07</v>
      </c>
      <c r="AK573" s="210">
        <f t="shared" si="21"/>
        <v>3644347.12</v>
      </c>
      <c r="AL573" s="210">
        <f t="shared" si="21"/>
        <v>3644347.12</v>
      </c>
      <c r="AM573" s="210">
        <f t="shared" si="21"/>
        <v>3953856</v>
      </c>
      <c r="AN573" s="210">
        <f t="shared" si="21"/>
        <v>3839465.01</v>
      </c>
      <c r="AO573" s="210">
        <f>SUM(AO575:AO581)</f>
        <v>5103215.75</v>
      </c>
      <c r="AP573" s="210">
        <f>SUM(AP575:AP581)</f>
        <v>4265449.19</v>
      </c>
      <c r="AQ573" s="119"/>
      <c r="AR573" s="119"/>
    </row>
    <row r="574" spans="1:44" s="137" customFormat="1" ht="14.25" customHeight="1">
      <c r="A574" s="29" t="s">
        <v>594</v>
      </c>
      <c r="B574" s="99"/>
      <c r="C574" s="150"/>
      <c r="D574" s="150"/>
      <c r="E574" s="383"/>
      <c r="F574" s="453"/>
      <c r="G574" s="383"/>
      <c r="H574" s="453"/>
      <c r="I574" s="383"/>
      <c r="J574" s="453"/>
      <c r="K574" s="685">
        <f>AC575+AE575+AG575+AI575+AK575+AM575+AO575+AQ575</f>
        <v>67229899.45</v>
      </c>
      <c r="L574" s="453"/>
      <c r="M574" s="383"/>
      <c r="N574" s="453"/>
      <c r="O574" s="383"/>
      <c r="P574" s="453"/>
      <c r="Q574" s="584"/>
      <c r="R574" s="383"/>
      <c r="S574" s="453"/>
      <c r="T574" s="453"/>
      <c r="U574" s="383"/>
      <c r="V574" s="453"/>
      <c r="W574" s="685">
        <f>AD575+AF575+AH575+AJ575+AL575+AN575+AP575+AR575</f>
        <v>59427778.65</v>
      </c>
      <c r="X574" s="383"/>
      <c r="Y574" s="453"/>
      <c r="Z574" s="453"/>
      <c r="AA574" s="383"/>
      <c r="AB574" s="383"/>
      <c r="AQ574" s="212"/>
      <c r="AR574" s="212"/>
    </row>
    <row r="575" spans="1:44" s="137" customFormat="1" ht="18.75" customHeight="1">
      <c r="A575" s="29" t="s">
        <v>595</v>
      </c>
      <c r="B575" s="50" t="s">
        <v>677</v>
      </c>
      <c r="C575" s="516" t="s">
        <v>1075</v>
      </c>
      <c r="D575" s="516" t="s">
        <v>1026</v>
      </c>
      <c r="E575" s="377"/>
      <c r="F575" s="377" t="s">
        <v>237</v>
      </c>
      <c r="G575" s="377"/>
      <c r="H575" s="377" t="s">
        <v>237</v>
      </c>
      <c r="I575" s="377"/>
      <c r="J575" s="377" t="s">
        <v>237</v>
      </c>
      <c r="K575" s="686"/>
      <c r="L575" s="377" t="s">
        <v>237</v>
      </c>
      <c r="M575" s="377"/>
      <c r="N575" s="377" t="s">
        <v>237</v>
      </c>
      <c r="O575" s="377"/>
      <c r="P575" s="377" t="s">
        <v>237</v>
      </c>
      <c r="Q575" s="583"/>
      <c r="R575" s="377" t="s">
        <v>237</v>
      </c>
      <c r="S575" s="377"/>
      <c r="T575" s="377" t="s">
        <v>237</v>
      </c>
      <c r="U575" s="377"/>
      <c r="V575" s="377" t="s">
        <v>237</v>
      </c>
      <c r="W575" s="686"/>
      <c r="X575" s="377" t="s">
        <v>237</v>
      </c>
      <c r="Y575" s="377"/>
      <c r="Z575" s="377" t="s">
        <v>237</v>
      </c>
      <c r="AA575" s="377"/>
      <c r="AB575" s="377" t="s">
        <v>237</v>
      </c>
      <c r="AC575" s="212">
        <v>29646496.47</v>
      </c>
      <c r="AD575" s="212">
        <v>28559470.37</v>
      </c>
      <c r="AE575" s="212">
        <v>23290430.98</v>
      </c>
      <c r="AF575" s="212">
        <v>18401221.08</v>
      </c>
      <c r="AG575" s="212">
        <v>9189756.25</v>
      </c>
      <c r="AH575" s="212">
        <v>8201638.01</v>
      </c>
      <c r="AI575" s="212"/>
      <c r="AJ575" s="212"/>
      <c r="AK575" s="212"/>
      <c r="AL575" s="212"/>
      <c r="AM575" s="212"/>
      <c r="AN575" s="212"/>
      <c r="AO575" s="212">
        <v>5103215.75</v>
      </c>
      <c r="AP575" s="212">
        <v>4265449.19</v>
      </c>
      <c r="AQ575" s="212"/>
      <c r="AR575" s="212"/>
    </row>
    <row r="576" spans="1:44" s="137" customFormat="1" ht="24.75" customHeight="1">
      <c r="A576" s="29" t="s">
        <v>596</v>
      </c>
      <c r="B576" s="51" t="s">
        <v>678</v>
      </c>
      <c r="C576" s="97" t="s">
        <v>1076</v>
      </c>
      <c r="D576" s="516" t="s">
        <v>1026</v>
      </c>
      <c r="E576" s="377"/>
      <c r="F576" s="377" t="s">
        <v>237</v>
      </c>
      <c r="G576" s="377"/>
      <c r="H576" s="377" t="s">
        <v>237</v>
      </c>
      <c r="I576" s="377"/>
      <c r="J576" s="377" t="s">
        <v>237</v>
      </c>
      <c r="K576" s="462">
        <f t="shared" si="14"/>
        <v>11695016.77</v>
      </c>
      <c r="L576" s="377" t="s">
        <v>237</v>
      </c>
      <c r="M576" s="377"/>
      <c r="N576" s="377" t="s">
        <v>237</v>
      </c>
      <c r="O576" s="377"/>
      <c r="P576" s="377" t="s">
        <v>237</v>
      </c>
      <c r="Q576" s="444"/>
      <c r="R576" s="377" t="s">
        <v>237</v>
      </c>
      <c r="S576" s="378"/>
      <c r="T576" s="377" t="s">
        <v>237</v>
      </c>
      <c r="U576" s="378"/>
      <c r="V576" s="377" t="s">
        <v>237</v>
      </c>
      <c r="W576" s="463">
        <f t="shared" si="15"/>
        <v>11527283.2</v>
      </c>
      <c r="X576" s="377" t="s">
        <v>237</v>
      </c>
      <c r="Y576" s="378"/>
      <c r="Z576" s="377" t="s">
        <v>237</v>
      </c>
      <c r="AA576" s="378"/>
      <c r="AB576" s="377" t="s">
        <v>237</v>
      </c>
      <c r="AI576" s="212">
        <v>4096813.65</v>
      </c>
      <c r="AJ576" s="212">
        <v>4043471.07</v>
      </c>
      <c r="AK576" s="212">
        <v>3644347.12</v>
      </c>
      <c r="AL576" s="212">
        <v>3644347.12</v>
      </c>
      <c r="AM576" s="212">
        <v>3953856</v>
      </c>
      <c r="AN576" s="212">
        <v>3839465.01</v>
      </c>
      <c r="AQ576" s="212"/>
      <c r="AR576" s="212"/>
    </row>
    <row r="577" spans="1:44" s="137" customFormat="1" ht="22.5">
      <c r="A577" s="29" t="s">
        <v>597</v>
      </c>
      <c r="B577" s="51" t="s">
        <v>679</v>
      </c>
      <c r="C577" s="97" t="s">
        <v>1077</v>
      </c>
      <c r="D577" s="516" t="s">
        <v>1026</v>
      </c>
      <c r="E577" s="377"/>
      <c r="F577" s="377" t="s">
        <v>237</v>
      </c>
      <c r="G577" s="377"/>
      <c r="H577" s="377" t="s">
        <v>237</v>
      </c>
      <c r="I577" s="377"/>
      <c r="J577" s="377" t="s">
        <v>237</v>
      </c>
      <c r="K577" s="462">
        <f t="shared" si="14"/>
        <v>0</v>
      </c>
      <c r="L577" s="377" t="s">
        <v>237</v>
      </c>
      <c r="M577" s="377"/>
      <c r="N577" s="377" t="s">
        <v>237</v>
      </c>
      <c r="O577" s="377"/>
      <c r="P577" s="377" t="s">
        <v>237</v>
      </c>
      <c r="Q577" s="444"/>
      <c r="R577" s="377" t="s">
        <v>237</v>
      </c>
      <c r="S577" s="378"/>
      <c r="T577" s="377" t="s">
        <v>237</v>
      </c>
      <c r="U577" s="378"/>
      <c r="V577" s="377" t="s">
        <v>237</v>
      </c>
      <c r="W577" s="463">
        <f t="shared" si="15"/>
        <v>0</v>
      </c>
      <c r="X577" s="377" t="s">
        <v>237</v>
      </c>
      <c r="Y577" s="378"/>
      <c r="Z577" s="377" t="s">
        <v>237</v>
      </c>
      <c r="AA577" s="378"/>
      <c r="AB577" s="377" t="s">
        <v>237</v>
      </c>
      <c r="AC577" s="212"/>
      <c r="AD577" s="212"/>
      <c r="AE577" s="212"/>
      <c r="AF577" s="212"/>
      <c r="AG577" s="212"/>
      <c r="AH577" s="212"/>
      <c r="AK577" s="501"/>
      <c r="AL577" s="501"/>
      <c r="AO577" s="212"/>
      <c r="AP577" s="212"/>
      <c r="AQ577" s="212"/>
      <c r="AR577" s="212"/>
    </row>
    <row r="578" spans="1:44" s="137" customFormat="1" ht="27.75" customHeight="1">
      <c r="A578" s="29" t="s">
        <v>598</v>
      </c>
      <c r="B578" s="51" t="s">
        <v>680</v>
      </c>
      <c r="C578" s="97" t="s">
        <v>1054</v>
      </c>
      <c r="D578" s="516" t="s">
        <v>1026</v>
      </c>
      <c r="E578" s="377"/>
      <c r="F578" s="377" t="s">
        <v>237</v>
      </c>
      <c r="G578" s="377"/>
      <c r="H578" s="377" t="s">
        <v>237</v>
      </c>
      <c r="I578" s="377"/>
      <c r="J578" s="377" t="s">
        <v>237</v>
      </c>
      <c r="K578" s="462">
        <f t="shared" si="14"/>
        <v>0</v>
      </c>
      <c r="L578" s="377" t="s">
        <v>237</v>
      </c>
      <c r="M578" s="377"/>
      <c r="N578" s="377" t="s">
        <v>237</v>
      </c>
      <c r="O578" s="377"/>
      <c r="P578" s="377" t="s">
        <v>237</v>
      </c>
      <c r="Q578" s="444"/>
      <c r="R578" s="377" t="s">
        <v>237</v>
      </c>
      <c r="S578" s="378"/>
      <c r="T578" s="377" t="s">
        <v>237</v>
      </c>
      <c r="U578" s="378"/>
      <c r="V578" s="377" t="s">
        <v>237</v>
      </c>
      <c r="W578" s="463">
        <f t="shared" si="15"/>
        <v>0</v>
      </c>
      <c r="X578" s="377" t="s">
        <v>237</v>
      </c>
      <c r="Y578" s="378"/>
      <c r="Z578" s="377" t="s">
        <v>237</v>
      </c>
      <c r="AA578" s="378"/>
      <c r="AB578" s="377" t="s">
        <v>237</v>
      </c>
      <c r="AC578" s="212"/>
      <c r="AD578" s="212"/>
      <c r="AE578" s="212"/>
      <c r="AF578" s="212"/>
      <c r="AG578" s="212"/>
      <c r="AH578" s="212"/>
      <c r="AI578" s="212"/>
      <c r="AJ578" s="212"/>
      <c r="AK578" s="212"/>
      <c r="AL578" s="212"/>
      <c r="AM578" s="212"/>
      <c r="AN578" s="212"/>
      <c r="AO578" s="212"/>
      <c r="AP578" s="212"/>
      <c r="AQ578" s="212"/>
      <c r="AR578" s="212"/>
    </row>
    <row r="579" spans="1:44" s="137" customFormat="1" ht="21.75" customHeight="1">
      <c r="A579" s="29" t="s">
        <v>599</v>
      </c>
      <c r="B579" s="51" t="s">
        <v>681</v>
      </c>
      <c r="C579" s="97" t="s">
        <v>1078</v>
      </c>
      <c r="D579" s="516" t="s">
        <v>1026</v>
      </c>
      <c r="E579" s="377"/>
      <c r="F579" s="377" t="s">
        <v>237</v>
      </c>
      <c r="G579" s="377"/>
      <c r="H579" s="377" t="s">
        <v>237</v>
      </c>
      <c r="I579" s="377"/>
      <c r="J579" s="377" t="s">
        <v>237</v>
      </c>
      <c r="K579" s="462">
        <f t="shared" si="14"/>
        <v>0</v>
      </c>
      <c r="L579" s="377" t="s">
        <v>237</v>
      </c>
      <c r="M579" s="377"/>
      <c r="N579" s="377" t="s">
        <v>237</v>
      </c>
      <c r="O579" s="377"/>
      <c r="P579" s="377" t="s">
        <v>237</v>
      </c>
      <c r="Q579" s="444"/>
      <c r="R579" s="377" t="s">
        <v>237</v>
      </c>
      <c r="S579" s="378"/>
      <c r="T579" s="377" t="s">
        <v>237</v>
      </c>
      <c r="U579" s="378"/>
      <c r="V579" s="377" t="s">
        <v>237</v>
      </c>
      <c r="W579" s="463">
        <f t="shared" si="15"/>
        <v>0</v>
      </c>
      <c r="X579" s="377" t="s">
        <v>237</v>
      </c>
      <c r="Y579" s="378"/>
      <c r="Z579" s="377" t="s">
        <v>237</v>
      </c>
      <c r="AA579" s="378"/>
      <c r="AB579" s="377" t="s">
        <v>237</v>
      </c>
      <c r="AC579" s="212"/>
      <c r="AD579" s="212"/>
      <c r="AE579" s="212"/>
      <c r="AF579" s="212"/>
      <c r="AG579" s="212"/>
      <c r="AH579" s="212"/>
      <c r="AI579" s="212"/>
      <c r="AJ579" s="212"/>
      <c r="AK579" s="212"/>
      <c r="AL579" s="212"/>
      <c r="AM579" s="212"/>
      <c r="AN579" s="212"/>
      <c r="AO579" s="212"/>
      <c r="AP579" s="212"/>
      <c r="AQ579" s="212"/>
      <c r="AR579" s="212"/>
    </row>
    <row r="580" spans="1:44" s="137" customFormat="1" ht="12.75">
      <c r="A580" s="29" t="s">
        <v>667</v>
      </c>
      <c r="B580" s="51" t="s">
        <v>682</v>
      </c>
      <c r="C580" s="97" t="s">
        <v>1054</v>
      </c>
      <c r="D580" s="516" t="s">
        <v>1026</v>
      </c>
      <c r="E580" s="377"/>
      <c r="F580" s="377" t="s">
        <v>237</v>
      </c>
      <c r="G580" s="377"/>
      <c r="H580" s="377" t="s">
        <v>237</v>
      </c>
      <c r="I580" s="377"/>
      <c r="J580" s="377" t="s">
        <v>237</v>
      </c>
      <c r="K580" s="462">
        <f t="shared" si="14"/>
        <v>0</v>
      </c>
      <c r="L580" s="377" t="s">
        <v>237</v>
      </c>
      <c r="M580" s="377"/>
      <c r="N580" s="377" t="s">
        <v>237</v>
      </c>
      <c r="O580" s="377"/>
      <c r="P580" s="377" t="s">
        <v>237</v>
      </c>
      <c r="Q580" s="444"/>
      <c r="R580" s="377" t="s">
        <v>237</v>
      </c>
      <c r="S580" s="378"/>
      <c r="T580" s="377" t="s">
        <v>237</v>
      </c>
      <c r="U580" s="378"/>
      <c r="V580" s="377" t="s">
        <v>237</v>
      </c>
      <c r="W580" s="463">
        <f t="shared" si="15"/>
        <v>0</v>
      </c>
      <c r="X580" s="377" t="s">
        <v>237</v>
      </c>
      <c r="Y580" s="378"/>
      <c r="Z580" s="377" t="s">
        <v>237</v>
      </c>
      <c r="AA580" s="378"/>
      <c r="AB580" s="377" t="s">
        <v>237</v>
      </c>
      <c r="AC580" s="212"/>
      <c r="AD580" s="212"/>
      <c r="AE580" s="212"/>
      <c r="AF580" s="212"/>
      <c r="AG580" s="212"/>
      <c r="AH580" s="212"/>
      <c r="AI580" s="212"/>
      <c r="AJ580" s="212"/>
      <c r="AK580" s="212"/>
      <c r="AL580" s="212"/>
      <c r="AM580" s="212"/>
      <c r="AN580" s="212"/>
      <c r="AO580" s="212"/>
      <c r="AP580" s="212"/>
      <c r="AQ580" s="212"/>
      <c r="AR580" s="212"/>
    </row>
    <row r="581" spans="1:44" s="6" customFormat="1" ht="21" hidden="1">
      <c r="A581" s="55" t="s">
        <v>81</v>
      </c>
      <c r="B581" s="51" t="s">
        <v>683</v>
      </c>
      <c r="C581" s="97" t="s">
        <v>1058</v>
      </c>
      <c r="D581" s="516" t="s">
        <v>1026</v>
      </c>
      <c r="E581" s="377"/>
      <c r="F581" s="377" t="s">
        <v>237</v>
      </c>
      <c r="G581" s="377"/>
      <c r="H581" s="377" t="s">
        <v>237</v>
      </c>
      <c r="I581" s="377"/>
      <c r="J581" s="377" t="s">
        <v>237</v>
      </c>
      <c r="K581" s="462">
        <f>AC581+AE581+AG581+AI581+AK581+AM581+AO581+AQ581</f>
        <v>0</v>
      </c>
      <c r="L581" s="377" t="s">
        <v>237</v>
      </c>
      <c r="M581" s="377"/>
      <c r="N581" s="377" t="s">
        <v>237</v>
      </c>
      <c r="O581" s="377"/>
      <c r="P581" s="377" t="s">
        <v>237</v>
      </c>
      <c r="Q581" s="444"/>
      <c r="R581" s="377" t="s">
        <v>237</v>
      </c>
      <c r="S581" s="378"/>
      <c r="T581" s="377" t="s">
        <v>237</v>
      </c>
      <c r="U581" s="378"/>
      <c r="V581" s="377" t="s">
        <v>237</v>
      </c>
      <c r="W581" s="463">
        <f>AD581+AF581+AH581+AJ581+AL581+AN581+AP581+AR581</f>
        <v>0</v>
      </c>
      <c r="X581" s="377" t="s">
        <v>237</v>
      </c>
      <c r="Y581" s="378"/>
      <c r="Z581" s="377" t="s">
        <v>237</v>
      </c>
      <c r="AA581" s="378"/>
      <c r="AB581" s="377" t="s">
        <v>237</v>
      </c>
      <c r="AC581" s="119"/>
      <c r="AD581" s="119"/>
      <c r="AE581" s="119"/>
      <c r="AF581" s="119"/>
      <c r="AG581" s="119"/>
      <c r="AH581" s="119"/>
      <c r="AI581" s="119"/>
      <c r="AJ581" s="119"/>
      <c r="AK581" s="119"/>
      <c r="AL581" s="119"/>
      <c r="AM581" s="119"/>
      <c r="AN581" s="119"/>
      <c r="AO581" s="119"/>
      <c r="AP581" s="119"/>
      <c r="AQ581" s="119"/>
      <c r="AR581" s="119"/>
    </row>
    <row r="582" spans="1:44" s="6" customFormat="1" ht="21" hidden="1">
      <c r="A582" s="55" t="s">
        <v>82</v>
      </c>
      <c r="B582" s="51" t="s">
        <v>684</v>
      </c>
      <c r="C582" s="97" t="s">
        <v>1071</v>
      </c>
      <c r="D582" s="516" t="s">
        <v>1026</v>
      </c>
      <c r="E582" s="377"/>
      <c r="F582" s="377" t="s">
        <v>237</v>
      </c>
      <c r="G582" s="377"/>
      <c r="H582" s="377" t="s">
        <v>237</v>
      </c>
      <c r="I582" s="377"/>
      <c r="J582" s="377" t="s">
        <v>237</v>
      </c>
      <c r="K582" s="462">
        <f>AC582+AE582+AG582+AI582+AK582+AM582+AO582+AQ582</f>
        <v>0</v>
      </c>
      <c r="L582" s="377" t="s">
        <v>237</v>
      </c>
      <c r="M582" s="377"/>
      <c r="N582" s="377" t="s">
        <v>237</v>
      </c>
      <c r="O582" s="377"/>
      <c r="P582" s="377" t="s">
        <v>237</v>
      </c>
      <c r="Q582" s="444"/>
      <c r="R582" s="377" t="s">
        <v>237</v>
      </c>
      <c r="S582" s="378"/>
      <c r="T582" s="377" t="s">
        <v>237</v>
      </c>
      <c r="U582" s="378"/>
      <c r="V582" s="377" t="s">
        <v>237</v>
      </c>
      <c r="W582" s="463">
        <f>AD582+AF582+AH582+AJ582+AL582+AN582+AP582+AR582</f>
        <v>0</v>
      </c>
      <c r="X582" s="377" t="s">
        <v>237</v>
      </c>
      <c r="Y582" s="378"/>
      <c r="Z582" s="377" t="s">
        <v>237</v>
      </c>
      <c r="AA582" s="378"/>
      <c r="AB582" s="377" t="s">
        <v>237</v>
      </c>
      <c r="AC582" s="119"/>
      <c r="AD582" s="119"/>
      <c r="AE582" s="119"/>
      <c r="AF582" s="119"/>
      <c r="AG582" s="119"/>
      <c r="AH582" s="119"/>
      <c r="AI582" s="119"/>
      <c r="AJ582" s="119"/>
      <c r="AK582" s="119"/>
      <c r="AL582" s="119"/>
      <c r="AM582" s="119"/>
      <c r="AN582" s="119"/>
      <c r="AO582" s="119"/>
      <c r="AP582" s="119"/>
      <c r="AQ582" s="119"/>
      <c r="AR582" s="119"/>
    </row>
    <row r="583" spans="1:44" s="6" customFormat="1" ht="12.75" hidden="1">
      <c r="A583" s="55" t="s">
        <v>84</v>
      </c>
      <c r="B583" s="51" t="s">
        <v>685</v>
      </c>
      <c r="C583" s="97" t="s">
        <v>1025</v>
      </c>
      <c r="D583" s="516" t="s">
        <v>1026</v>
      </c>
      <c r="E583" s="377"/>
      <c r="F583" s="377" t="s">
        <v>237</v>
      </c>
      <c r="G583" s="377"/>
      <c r="H583" s="377" t="s">
        <v>237</v>
      </c>
      <c r="I583" s="377"/>
      <c r="J583" s="377" t="s">
        <v>237</v>
      </c>
      <c r="K583" s="462">
        <f>AC583+AE583+AG583+AI583+AK583+AM583+AO583+AQ583</f>
        <v>0</v>
      </c>
      <c r="L583" s="377" t="s">
        <v>237</v>
      </c>
      <c r="M583" s="377"/>
      <c r="N583" s="377" t="s">
        <v>237</v>
      </c>
      <c r="O583" s="377"/>
      <c r="P583" s="377" t="s">
        <v>237</v>
      </c>
      <c r="Q583" s="444"/>
      <c r="R583" s="377" t="s">
        <v>237</v>
      </c>
      <c r="S583" s="378"/>
      <c r="T583" s="377" t="s">
        <v>237</v>
      </c>
      <c r="U583" s="378"/>
      <c r="V583" s="377" t="s">
        <v>237</v>
      </c>
      <c r="W583" s="463">
        <f>AD583+AF583+AH583+AJ583+AL583+AN583+AP583+AR583</f>
        <v>0</v>
      </c>
      <c r="X583" s="377" t="s">
        <v>237</v>
      </c>
      <c r="Y583" s="378"/>
      <c r="Z583" s="377" t="s">
        <v>237</v>
      </c>
      <c r="AA583" s="378"/>
      <c r="AB583" s="377" t="s">
        <v>237</v>
      </c>
      <c r="AC583" s="119"/>
      <c r="AD583" s="119"/>
      <c r="AE583" s="119"/>
      <c r="AF583" s="119"/>
      <c r="AG583" s="119"/>
      <c r="AH583" s="119"/>
      <c r="AI583" s="119"/>
      <c r="AJ583" s="119"/>
      <c r="AK583" s="119"/>
      <c r="AL583" s="119"/>
      <c r="AM583" s="119"/>
      <c r="AN583" s="119"/>
      <c r="AO583" s="119"/>
      <c r="AP583" s="119"/>
      <c r="AQ583" s="119"/>
      <c r="AR583" s="119"/>
    </row>
    <row r="584" spans="1:44" s="6" customFormat="1" ht="31.5" hidden="1">
      <c r="A584" s="55" t="s">
        <v>853</v>
      </c>
      <c r="B584" s="51" t="s">
        <v>854</v>
      </c>
      <c r="C584" s="97" t="s">
        <v>1025</v>
      </c>
      <c r="D584" s="97" t="s">
        <v>1026</v>
      </c>
      <c r="E584" s="378"/>
      <c r="F584" s="377" t="s">
        <v>237</v>
      </c>
      <c r="G584" s="377" t="s">
        <v>237</v>
      </c>
      <c r="H584" s="377" t="s">
        <v>237</v>
      </c>
      <c r="I584" s="377" t="s">
        <v>237</v>
      </c>
      <c r="J584" s="377" t="s">
        <v>237</v>
      </c>
      <c r="K584" s="462">
        <f>AC584+AE584+AG584+AI584+AK584+AM584+AO584+AQ584</f>
        <v>0</v>
      </c>
      <c r="L584" s="377" t="s">
        <v>237</v>
      </c>
      <c r="M584" s="377" t="s">
        <v>237</v>
      </c>
      <c r="N584" s="377" t="s">
        <v>237</v>
      </c>
      <c r="O584" s="377" t="s">
        <v>237</v>
      </c>
      <c r="P584" s="377" t="s">
        <v>237</v>
      </c>
      <c r="Q584" s="378"/>
      <c r="R584" s="377" t="s">
        <v>237</v>
      </c>
      <c r="S584" s="377" t="s">
        <v>237</v>
      </c>
      <c r="T584" s="377" t="s">
        <v>237</v>
      </c>
      <c r="U584" s="377" t="s">
        <v>237</v>
      </c>
      <c r="V584" s="377" t="s">
        <v>237</v>
      </c>
      <c r="W584" s="463">
        <f>AD584+AF584+AH584+AJ584+AL584+AN584+AP584+AR584</f>
        <v>0</v>
      </c>
      <c r="X584" s="377" t="s">
        <v>237</v>
      </c>
      <c r="Y584" s="377" t="s">
        <v>237</v>
      </c>
      <c r="Z584" s="377" t="s">
        <v>237</v>
      </c>
      <c r="AA584" s="377" t="s">
        <v>237</v>
      </c>
      <c r="AB584" s="377" t="s">
        <v>237</v>
      </c>
      <c r="AC584" s="119"/>
      <c r="AD584" s="119"/>
      <c r="AE584" s="119"/>
      <c r="AF584" s="119"/>
      <c r="AG584" s="119"/>
      <c r="AH584" s="119"/>
      <c r="AI584" s="119"/>
      <c r="AJ584" s="119"/>
      <c r="AK584" s="119"/>
      <c r="AL584" s="119"/>
      <c r="AM584" s="119"/>
      <c r="AN584" s="119"/>
      <c r="AO584" s="119"/>
      <c r="AP584" s="119"/>
      <c r="AQ584" s="119"/>
      <c r="AR584" s="119"/>
    </row>
    <row r="585" spans="1:44" s="69" customFormat="1" ht="56.25">
      <c r="A585" s="117" t="s">
        <v>855</v>
      </c>
      <c r="B585" s="49" t="s">
        <v>912</v>
      </c>
      <c r="C585" s="43" t="s">
        <v>1025</v>
      </c>
      <c r="D585" s="43" t="s">
        <v>1026</v>
      </c>
      <c r="E585" s="209"/>
      <c r="F585" s="209" t="s">
        <v>237</v>
      </c>
      <c r="G585" s="209"/>
      <c r="H585" s="209" t="s">
        <v>237</v>
      </c>
      <c r="I585" s="209"/>
      <c r="J585" s="209" t="s">
        <v>237</v>
      </c>
      <c r="K585" s="73">
        <f>'Расш.зарпл.в ФУ'!D7</f>
        <v>22870.1659726224</v>
      </c>
      <c r="L585" s="209" t="s">
        <v>237</v>
      </c>
      <c r="M585" s="209"/>
      <c r="N585" s="209" t="s">
        <v>237</v>
      </c>
      <c r="O585" s="209"/>
      <c r="P585" s="209" t="s">
        <v>237</v>
      </c>
      <c r="Q585" s="209"/>
      <c r="R585" s="209" t="s">
        <v>237</v>
      </c>
      <c r="S585" s="209"/>
      <c r="T585" s="209" t="s">
        <v>237</v>
      </c>
      <c r="U585" s="209"/>
      <c r="V585" s="209" t="s">
        <v>237</v>
      </c>
      <c r="W585" s="68">
        <f>'Расш.зарпл.в ФУ'!E7</f>
        <v>21375.46039650904</v>
      </c>
      <c r="X585" s="209" t="s">
        <v>237</v>
      </c>
      <c r="Y585" s="209"/>
      <c r="Z585" s="209" t="s">
        <v>237</v>
      </c>
      <c r="AA585" s="209"/>
      <c r="AB585" s="209" t="s">
        <v>237</v>
      </c>
      <c r="AC585" s="687" t="s">
        <v>623</v>
      </c>
      <c r="AD585" s="688"/>
      <c r="AE585" s="687" t="s">
        <v>457</v>
      </c>
      <c r="AF585" s="688"/>
      <c r="AG585" s="689" t="s">
        <v>458</v>
      </c>
      <c r="AH585" s="688"/>
      <c r="AI585" s="689" t="s">
        <v>459</v>
      </c>
      <c r="AJ585" s="688"/>
      <c r="AK585" s="689" t="s">
        <v>460</v>
      </c>
      <c r="AL585" s="688"/>
      <c r="AM585" s="689" t="s">
        <v>729</v>
      </c>
      <c r="AN585" s="688"/>
      <c r="AO585" s="689" t="s">
        <v>730</v>
      </c>
      <c r="AP585" s="688"/>
      <c r="AQ585" s="690" t="s">
        <v>731</v>
      </c>
      <c r="AR585" s="691"/>
    </row>
    <row r="586" spans="1:28" s="6" customFormat="1" ht="25.5" customHeight="1">
      <c r="A586" s="164" t="s">
        <v>447</v>
      </c>
      <c r="B586" s="207"/>
      <c r="C586" s="670" t="s">
        <v>1025</v>
      </c>
      <c r="D586" s="150"/>
      <c r="E586" s="692"/>
      <c r="F586" s="383"/>
      <c r="G586" s="694"/>
      <c r="H586" s="383"/>
      <c r="I586" s="694"/>
      <c r="J586" s="383"/>
      <c r="K586" s="462"/>
      <c r="L586" s="383"/>
      <c r="M586" s="694"/>
      <c r="N586" s="383"/>
      <c r="O586" s="694"/>
      <c r="P586" s="383"/>
      <c r="Q586" s="694"/>
      <c r="R586" s="383"/>
      <c r="S586" s="694"/>
      <c r="T586" s="383"/>
      <c r="U586" s="694"/>
      <c r="V586" s="383"/>
      <c r="W586" s="463"/>
      <c r="X586" s="383"/>
      <c r="Y586" s="694"/>
      <c r="Z586" s="383"/>
      <c r="AA586" s="694"/>
      <c r="AB586" s="383"/>
    </row>
    <row r="587" spans="1:44" s="6" customFormat="1" ht="33.75" customHeight="1" hidden="1">
      <c r="A587" s="164" t="s">
        <v>856</v>
      </c>
      <c r="B587" s="115" t="s">
        <v>959</v>
      </c>
      <c r="C587" s="671"/>
      <c r="D587" s="149" t="s">
        <v>1026</v>
      </c>
      <c r="E587" s="693"/>
      <c r="F587" s="384" t="s">
        <v>237</v>
      </c>
      <c r="G587" s="693"/>
      <c r="H587" s="384" t="s">
        <v>237</v>
      </c>
      <c r="I587" s="693"/>
      <c r="J587" s="384" t="s">
        <v>237</v>
      </c>
      <c r="K587" s="462">
        <f aca="true" t="shared" si="22" ref="K587:K595">AC588+AE588+AG588+AI588+AK588+AM588+AO588+AQ588</f>
        <v>0</v>
      </c>
      <c r="L587" s="384" t="s">
        <v>237</v>
      </c>
      <c r="M587" s="693"/>
      <c r="N587" s="384" t="s">
        <v>237</v>
      </c>
      <c r="O587" s="693"/>
      <c r="P587" s="384" t="s">
        <v>237</v>
      </c>
      <c r="Q587" s="693"/>
      <c r="R587" s="384" t="s">
        <v>237</v>
      </c>
      <c r="S587" s="693"/>
      <c r="T587" s="384" t="s">
        <v>237</v>
      </c>
      <c r="U587" s="693"/>
      <c r="V587" s="384" t="s">
        <v>237</v>
      </c>
      <c r="W587" s="463"/>
      <c r="X587" s="384" t="s">
        <v>237</v>
      </c>
      <c r="Y587" s="693"/>
      <c r="Z587" s="384" t="s">
        <v>237</v>
      </c>
      <c r="AA587" s="693"/>
      <c r="AB587" s="384" t="s">
        <v>237</v>
      </c>
      <c r="AC587" s="210">
        <f>AC596</f>
        <v>19955.26293859649</v>
      </c>
      <c r="AD587" s="210">
        <f>AD596</f>
        <v>19223.57811159844</v>
      </c>
      <c r="AE587" s="210">
        <v>17222.22</v>
      </c>
      <c r="AF587" s="210">
        <v>15629.46</v>
      </c>
      <c r="AG587" s="210">
        <f>AG596</f>
        <v>23386.417205123304</v>
      </c>
      <c r="AH587" s="210">
        <f aca="true" t="shared" si="23" ref="AH587:AP587">AH596</f>
        <v>20867.52348977251</v>
      </c>
      <c r="AI587" s="210">
        <f t="shared" si="23"/>
        <v>20105.789878097523</v>
      </c>
      <c r="AJ587" s="210">
        <f t="shared" si="23"/>
        <v>20793.392313106036</v>
      </c>
      <c r="AK587" s="210">
        <f t="shared" si="23"/>
        <v>28700.475956911632</v>
      </c>
      <c r="AL587" s="210">
        <f t="shared" si="23"/>
        <v>27878.135490485565</v>
      </c>
      <c r="AM587" s="210">
        <f t="shared" si="23"/>
        <v>30820.504332358672</v>
      </c>
      <c r="AN587" s="210">
        <f t="shared" si="23"/>
        <v>29874.61257797271</v>
      </c>
      <c r="AO587" s="210">
        <f t="shared" si="23"/>
        <v>20643.074550264548</v>
      </c>
      <c r="AP587" s="210">
        <f t="shared" si="23"/>
        <v>17345.993537234044</v>
      </c>
      <c r="AQ587" s="210">
        <v>23850</v>
      </c>
      <c r="AR587" s="210">
        <v>23847.55</v>
      </c>
    </row>
    <row r="588" spans="1:44" s="6" customFormat="1" ht="45" customHeight="1" hidden="1">
      <c r="A588" s="164" t="s">
        <v>960</v>
      </c>
      <c r="B588" s="52" t="s">
        <v>857</v>
      </c>
      <c r="C588" s="97" t="s">
        <v>1025</v>
      </c>
      <c r="D588" s="97" t="s">
        <v>1026</v>
      </c>
      <c r="E588" s="385"/>
      <c r="F588" s="377" t="s">
        <v>237</v>
      </c>
      <c r="G588" s="385"/>
      <c r="H588" s="377" t="s">
        <v>237</v>
      </c>
      <c r="I588" s="385"/>
      <c r="J588" s="377" t="s">
        <v>237</v>
      </c>
      <c r="K588" s="462">
        <f t="shared" si="22"/>
        <v>0</v>
      </c>
      <c r="L588" s="377" t="s">
        <v>237</v>
      </c>
      <c r="M588" s="385"/>
      <c r="N588" s="377" t="s">
        <v>237</v>
      </c>
      <c r="O588" s="385"/>
      <c r="P588" s="377" t="s">
        <v>237</v>
      </c>
      <c r="Q588" s="385"/>
      <c r="R588" s="377" t="s">
        <v>237</v>
      </c>
      <c r="S588" s="385"/>
      <c r="T588" s="377" t="s">
        <v>237</v>
      </c>
      <c r="U588" s="385"/>
      <c r="V588" s="377" t="s">
        <v>237</v>
      </c>
      <c r="W588" s="463"/>
      <c r="X588" s="377" t="s">
        <v>237</v>
      </c>
      <c r="Y588" s="385"/>
      <c r="Z588" s="377" t="s">
        <v>237</v>
      </c>
      <c r="AA588" s="385"/>
      <c r="AB588" s="377" t="s">
        <v>237</v>
      </c>
      <c r="AC588" s="119"/>
      <c r="AD588" s="119"/>
      <c r="AE588" s="119"/>
      <c r="AF588" s="119"/>
      <c r="AG588" s="119"/>
      <c r="AH588" s="119"/>
      <c r="AI588" s="119"/>
      <c r="AJ588" s="119"/>
      <c r="AK588" s="119"/>
      <c r="AL588" s="119"/>
      <c r="AM588" s="119"/>
      <c r="AN588" s="119"/>
      <c r="AO588" s="119"/>
      <c r="AP588" s="119"/>
      <c r="AQ588" s="119"/>
      <c r="AR588" s="119"/>
    </row>
    <row r="589" spans="1:44" s="6" customFormat="1" ht="52.5" customHeight="1" hidden="1">
      <c r="A589" s="164" t="s">
        <v>961</v>
      </c>
      <c r="B589" s="51" t="s">
        <v>858</v>
      </c>
      <c r="C589" s="97" t="s">
        <v>1025</v>
      </c>
      <c r="D589" s="97" t="s">
        <v>1026</v>
      </c>
      <c r="E589" s="385"/>
      <c r="F589" s="377" t="s">
        <v>237</v>
      </c>
      <c r="G589" s="385"/>
      <c r="H589" s="377" t="s">
        <v>237</v>
      </c>
      <c r="I589" s="385"/>
      <c r="J589" s="377" t="s">
        <v>237</v>
      </c>
      <c r="K589" s="462">
        <f t="shared" si="22"/>
        <v>0</v>
      </c>
      <c r="L589" s="377" t="s">
        <v>237</v>
      </c>
      <c r="M589" s="385"/>
      <c r="N589" s="377" t="s">
        <v>237</v>
      </c>
      <c r="O589" s="385"/>
      <c r="P589" s="377" t="s">
        <v>237</v>
      </c>
      <c r="Q589" s="385"/>
      <c r="R589" s="377" t="s">
        <v>237</v>
      </c>
      <c r="S589" s="385"/>
      <c r="T589" s="377" t="s">
        <v>237</v>
      </c>
      <c r="U589" s="385"/>
      <c r="V589" s="377" t="s">
        <v>237</v>
      </c>
      <c r="W589" s="463"/>
      <c r="X589" s="377" t="s">
        <v>237</v>
      </c>
      <c r="Y589" s="385"/>
      <c r="Z589" s="377" t="s">
        <v>237</v>
      </c>
      <c r="AA589" s="385"/>
      <c r="AB589" s="377" t="s">
        <v>237</v>
      </c>
      <c r="AC589" s="119"/>
      <c r="AD589" s="119"/>
      <c r="AE589" s="119"/>
      <c r="AF589" s="119"/>
      <c r="AG589" s="119"/>
      <c r="AH589" s="119"/>
      <c r="AI589" s="119"/>
      <c r="AJ589" s="119"/>
      <c r="AK589" s="119"/>
      <c r="AL589" s="119"/>
      <c r="AM589" s="119"/>
      <c r="AN589" s="119"/>
      <c r="AO589" s="119"/>
      <c r="AP589" s="119"/>
      <c r="AQ589" s="119"/>
      <c r="AR589" s="119"/>
    </row>
    <row r="590" spans="1:44" s="6" customFormat="1" ht="50.25" customHeight="1" hidden="1">
      <c r="A590" s="164" t="s">
        <v>962</v>
      </c>
      <c r="B590" s="51" t="s">
        <v>860</v>
      </c>
      <c r="C590" s="97" t="s">
        <v>1025</v>
      </c>
      <c r="D590" s="97" t="s">
        <v>1026</v>
      </c>
      <c r="E590" s="385"/>
      <c r="F590" s="377" t="s">
        <v>237</v>
      </c>
      <c r="G590" s="385"/>
      <c r="H590" s="377" t="s">
        <v>237</v>
      </c>
      <c r="I590" s="385"/>
      <c r="J590" s="377" t="s">
        <v>237</v>
      </c>
      <c r="K590" s="462">
        <f t="shared" si="22"/>
        <v>0</v>
      </c>
      <c r="L590" s="377" t="s">
        <v>237</v>
      </c>
      <c r="M590" s="385"/>
      <c r="N590" s="377" t="s">
        <v>237</v>
      </c>
      <c r="O590" s="385"/>
      <c r="P590" s="377" t="s">
        <v>237</v>
      </c>
      <c r="Q590" s="385"/>
      <c r="R590" s="377" t="s">
        <v>237</v>
      </c>
      <c r="S590" s="385"/>
      <c r="T590" s="377" t="s">
        <v>237</v>
      </c>
      <c r="U590" s="385"/>
      <c r="V590" s="377" t="s">
        <v>237</v>
      </c>
      <c r="W590" s="463"/>
      <c r="X590" s="377" t="s">
        <v>237</v>
      </c>
      <c r="Y590" s="385"/>
      <c r="Z590" s="377" t="s">
        <v>237</v>
      </c>
      <c r="AA590" s="385"/>
      <c r="AB590" s="377" t="s">
        <v>237</v>
      </c>
      <c r="AC590" s="119"/>
      <c r="AD590" s="119"/>
      <c r="AE590" s="119"/>
      <c r="AF590" s="119"/>
      <c r="AG590" s="119"/>
      <c r="AH590" s="119"/>
      <c r="AI590" s="119"/>
      <c r="AJ590" s="119"/>
      <c r="AK590" s="119"/>
      <c r="AL590" s="119"/>
      <c r="AM590" s="119"/>
      <c r="AN590" s="119"/>
      <c r="AO590" s="119"/>
      <c r="AP590" s="119"/>
      <c r="AQ590" s="119"/>
      <c r="AR590" s="119"/>
    </row>
    <row r="591" spans="1:44" s="6" customFormat="1" ht="56.25" customHeight="1" hidden="1">
      <c r="A591" s="164" t="s">
        <v>859</v>
      </c>
      <c r="B591" s="51" t="s">
        <v>862</v>
      </c>
      <c r="C591" s="97" t="s">
        <v>1025</v>
      </c>
      <c r="D591" s="97" t="s">
        <v>1026</v>
      </c>
      <c r="E591" s="378"/>
      <c r="F591" s="377" t="s">
        <v>237</v>
      </c>
      <c r="G591" s="378"/>
      <c r="H591" s="377" t="s">
        <v>237</v>
      </c>
      <c r="I591" s="378"/>
      <c r="J591" s="377" t="s">
        <v>237</v>
      </c>
      <c r="K591" s="462">
        <f t="shared" si="22"/>
        <v>0</v>
      </c>
      <c r="L591" s="377" t="s">
        <v>237</v>
      </c>
      <c r="M591" s="378"/>
      <c r="N591" s="377" t="s">
        <v>237</v>
      </c>
      <c r="O591" s="378"/>
      <c r="P591" s="377" t="s">
        <v>237</v>
      </c>
      <c r="Q591" s="378"/>
      <c r="R591" s="377" t="s">
        <v>237</v>
      </c>
      <c r="S591" s="378"/>
      <c r="T591" s="377" t="s">
        <v>237</v>
      </c>
      <c r="U591" s="378"/>
      <c r="V591" s="377" t="s">
        <v>237</v>
      </c>
      <c r="W591" s="463"/>
      <c r="X591" s="377" t="s">
        <v>237</v>
      </c>
      <c r="Y591" s="378"/>
      <c r="Z591" s="377" t="s">
        <v>237</v>
      </c>
      <c r="AA591" s="378"/>
      <c r="AB591" s="377" t="s">
        <v>237</v>
      </c>
      <c r="AC591" s="119"/>
      <c r="AD591" s="119"/>
      <c r="AE591" s="119"/>
      <c r="AF591" s="119"/>
      <c r="AG591" s="119"/>
      <c r="AH591" s="119"/>
      <c r="AI591" s="119"/>
      <c r="AJ591" s="119"/>
      <c r="AK591" s="119"/>
      <c r="AL591" s="119"/>
      <c r="AM591" s="119"/>
      <c r="AN591" s="119"/>
      <c r="AO591" s="119"/>
      <c r="AP591" s="119"/>
      <c r="AQ591" s="119"/>
      <c r="AR591" s="119"/>
    </row>
    <row r="592" spans="1:44" s="6" customFormat="1" ht="79.5" customHeight="1" hidden="1">
      <c r="A592" s="164" t="s">
        <v>861</v>
      </c>
      <c r="B592" s="51" t="s">
        <v>864</v>
      </c>
      <c r="C592" s="97" t="s">
        <v>1025</v>
      </c>
      <c r="D592" s="97" t="s">
        <v>1026</v>
      </c>
      <c r="E592" s="378"/>
      <c r="F592" s="377" t="s">
        <v>237</v>
      </c>
      <c r="G592" s="378"/>
      <c r="H592" s="377" t="s">
        <v>237</v>
      </c>
      <c r="I592" s="378"/>
      <c r="J592" s="377" t="s">
        <v>237</v>
      </c>
      <c r="K592" s="462">
        <f t="shared" si="22"/>
        <v>0</v>
      </c>
      <c r="L592" s="377" t="s">
        <v>237</v>
      </c>
      <c r="M592" s="378"/>
      <c r="N592" s="377" t="s">
        <v>237</v>
      </c>
      <c r="O592" s="378"/>
      <c r="P592" s="377" t="s">
        <v>237</v>
      </c>
      <c r="Q592" s="378"/>
      <c r="R592" s="377" t="s">
        <v>237</v>
      </c>
      <c r="S592" s="378"/>
      <c r="T592" s="377" t="s">
        <v>237</v>
      </c>
      <c r="U592" s="378"/>
      <c r="V592" s="377" t="s">
        <v>237</v>
      </c>
      <c r="W592" s="463"/>
      <c r="X592" s="377" t="s">
        <v>237</v>
      </c>
      <c r="Y592" s="378"/>
      <c r="Z592" s="377" t="s">
        <v>237</v>
      </c>
      <c r="AA592" s="378"/>
      <c r="AB592" s="377" t="s">
        <v>237</v>
      </c>
      <c r="AC592" s="119"/>
      <c r="AD592" s="119"/>
      <c r="AE592" s="119"/>
      <c r="AF592" s="119"/>
      <c r="AG592" s="119"/>
      <c r="AH592" s="119"/>
      <c r="AI592" s="119"/>
      <c r="AJ592" s="119"/>
      <c r="AK592" s="119"/>
      <c r="AL592" s="119"/>
      <c r="AM592" s="119"/>
      <c r="AN592" s="119"/>
      <c r="AO592" s="119"/>
      <c r="AP592" s="119"/>
      <c r="AQ592" s="119"/>
      <c r="AR592" s="119"/>
    </row>
    <row r="593" spans="1:44" s="6" customFormat="1" ht="81.75" customHeight="1" hidden="1">
      <c r="A593" s="164" t="s">
        <v>863</v>
      </c>
      <c r="B593" s="51" t="s">
        <v>866</v>
      </c>
      <c r="C593" s="97" t="s">
        <v>1025</v>
      </c>
      <c r="D593" s="97" t="s">
        <v>1026</v>
      </c>
      <c r="E593" s="378"/>
      <c r="F593" s="377" t="s">
        <v>237</v>
      </c>
      <c r="G593" s="378"/>
      <c r="H593" s="377" t="s">
        <v>237</v>
      </c>
      <c r="I593" s="378"/>
      <c r="J593" s="377" t="s">
        <v>237</v>
      </c>
      <c r="K593" s="462">
        <f t="shared" si="22"/>
        <v>0</v>
      </c>
      <c r="L593" s="377" t="s">
        <v>237</v>
      </c>
      <c r="M593" s="378"/>
      <c r="N593" s="377" t="s">
        <v>237</v>
      </c>
      <c r="O593" s="378"/>
      <c r="P593" s="377" t="s">
        <v>237</v>
      </c>
      <c r="Q593" s="378"/>
      <c r="R593" s="377" t="s">
        <v>237</v>
      </c>
      <c r="S593" s="378"/>
      <c r="T593" s="377" t="s">
        <v>237</v>
      </c>
      <c r="U593" s="378"/>
      <c r="V593" s="377" t="s">
        <v>237</v>
      </c>
      <c r="W593" s="463"/>
      <c r="X593" s="377" t="s">
        <v>237</v>
      </c>
      <c r="Y593" s="378"/>
      <c r="Z593" s="377" t="s">
        <v>237</v>
      </c>
      <c r="AA593" s="378"/>
      <c r="AB593" s="377" t="s">
        <v>237</v>
      </c>
      <c r="AC593" s="119"/>
      <c r="AD593" s="119"/>
      <c r="AE593" s="119"/>
      <c r="AF593" s="119"/>
      <c r="AG593" s="119"/>
      <c r="AH593" s="119"/>
      <c r="AI593" s="119"/>
      <c r="AJ593" s="119"/>
      <c r="AK593" s="119"/>
      <c r="AL593" s="119"/>
      <c r="AM593" s="119"/>
      <c r="AN593" s="119"/>
      <c r="AO593" s="119"/>
      <c r="AP593" s="119"/>
      <c r="AQ593" s="119"/>
      <c r="AR593" s="119"/>
    </row>
    <row r="594" spans="1:44" s="6" customFormat="1" ht="67.5" customHeight="1" hidden="1">
      <c r="A594" s="164" t="s">
        <v>865</v>
      </c>
      <c r="B594" s="51" t="s">
        <v>963</v>
      </c>
      <c r="C594" s="97" t="s">
        <v>1025</v>
      </c>
      <c r="D594" s="97" t="s">
        <v>1026</v>
      </c>
      <c r="E594" s="378"/>
      <c r="F594" s="377" t="s">
        <v>237</v>
      </c>
      <c r="G594" s="378"/>
      <c r="H594" s="377" t="s">
        <v>237</v>
      </c>
      <c r="I594" s="378"/>
      <c r="J594" s="377" t="s">
        <v>237</v>
      </c>
      <c r="K594" s="462">
        <f t="shared" si="22"/>
        <v>0</v>
      </c>
      <c r="L594" s="377" t="s">
        <v>237</v>
      </c>
      <c r="M594" s="378"/>
      <c r="N594" s="377" t="s">
        <v>237</v>
      </c>
      <c r="O594" s="378"/>
      <c r="P594" s="377" t="s">
        <v>237</v>
      </c>
      <c r="Q594" s="378"/>
      <c r="R594" s="377" t="s">
        <v>237</v>
      </c>
      <c r="S594" s="378"/>
      <c r="T594" s="377" t="s">
        <v>237</v>
      </c>
      <c r="U594" s="378"/>
      <c r="V594" s="377" t="s">
        <v>237</v>
      </c>
      <c r="W594" s="463"/>
      <c r="X594" s="377" t="s">
        <v>237</v>
      </c>
      <c r="Y594" s="378"/>
      <c r="Z594" s="377" t="s">
        <v>237</v>
      </c>
      <c r="AA594" s="378"/>
      <c r="AB594" s="377" t="s">
        <v>237</v>
      </c>
      <c r="AC594" s="119"/>
      <c r="AD594" s="119"/>
      <c r="AE594" s="119"/>
      <c r="AF594" s="119"/>
      <c r="AG594" s="119"/>
      <c r="AH594" s="119"/>
      <c r="AI594" s="119"/>
      <c r="AJ594" s="119"/>
      <c r="AK594" s="119"/>
      <c r="AL594" s="119"/>
      <c r="AM594" s="119"/>
      <c r="AN594" s="119"/>
      <c r="AO594" s="119"/>
      <c r="AP594" s="119"/>
      <c r="AQ594" s="119"/>
      <c r="AR594" s="119"/>
    </row>
    <row r="595" spans="1:44" s="6" customFormat="1" ht="22.5" customHeight="1" hidden="1">
      <c r="A595" s="164" t="s">
        <v>964</v>
      </c>
      <c r="B595" s="51" t="s">
        <v>867</v>
      </c>
      <c r="C595" s="97" t="s">
        <v>1025</v>
      </c>
      <c r="D595" s="97" t="s">
        <v>1026</v>
      </c>
      <c r="E595" s="378"/>
      <c r="F595" s="377" t="s">
        <v>237</v>
      </c>
      <c r="G595" s="378"/>
      <c r="H595" s="377" t="s">
        <v>237</v>
      </c>
      <c r="I595" s="378"/>
      <c r="J595" s="377" t="s">
        <v>237</v>
      </c>
      <c r="K595" s="462">
        <f t="shared" si="22"/>
        <v>189884.68242887073</v>
      </c>
      <c r="L595" s="377" t="s">
        <v>237</v>
      </c>
      <c r="M595" s="378"/>
      <c r="N595" s="377" t="s">
        <v>237</v>
      </c>
      <c r="O595" s="378"/>
      <c r="P595" s="377" t="s">
        <v>237</v>
      </c>
      <c r="Q595" s="378"/>
      <c r="R595" s="377" t="s">
        <v>237</v>
      </c>
      <c r="S595" s="378"/>
      <c r="T595" s="377" t="s">
        <v>237</v>
      </c>
      <c r="U595" s="378"/>
      <c r="V595" s="377" t="s">
        <v>237</v>
      </c>
      <c r="W595" s="463"/>
      <c r="X595" s="377" t="s">
        <v>237</v>
      </c>
      <c r="Y595" s="378"/>
      <c r="Z595" s="377" t="s">
        <v>237</v>
      </c>
      <c r="AA595" s="378"/>
      <c r="AB595" s="377" t="s">
        <v>237</v>
      </c>
      <c r="AC595" s="119"/>
      <c r="AD595" s="119"/>
      <c r="AE595" s="119"/>
      <c r="AF595" s="119"/>
      <c r="AG595" s="119"/>
      <c r="AH595" s="119"/>
      <c r="AI595" s="119"/>
      <c r="AJ595" s="119"/>
      <c r="AK595" s="119"/>
      <c r="AL595" s="119"/>
      <c r="AM595" s="119"/>
      <c r="AN595" s="119"/>
      <c r="AO595" s="119"/>
      <c r="AP595" s="119"/>
      <c r="AQ595" s="119"/>
      <c r="AR595" s="119"/>
    </row>
    <row r="596" spans="1:44" s="6" customFormat="1" ht="33.75">
      <c r="A596" s="164" t="s">
        <v>914</v>
      </c>
      <c r="B596" s="51" t="s">
        <v>868</v>
      </c>
      <c r="C596" s="97" t="s">
        <v>1025</v>
      </c>
      <c r="D596" s="97" t="s">
        <v>1026</v>
      </c>
      <c r="E596" s="378"/>
      <c r="F596" s="377" t="s">
        <v>237</v>
      </c>
      <c r="G596" s="378"/>
      <c r="H596" s="377" t="s">
        <v>237</v>
      </c>
      <c r="I596" s="378"/>
      <c r="J596" s="377" t="s">
        <v>237</v>
      </c>
      <c r="K596" s="462">
        <f>'Расш.зарпл.в ФУ'!D10</f>
        <v>22870.1659726224</v>
      </c>
      <c r="L596" s="377" t="s">
        <v>237</v>
      </c>
      <c r="M596" s="378"/>
      <c r="N596" s="377" t="s">
        <v>237</v>
      </c>
      <c r="O596" s="378"/>
      <c r="P596" s="377" t="s">
        <v>237</v>
      </c>
      <c r="Q596" s="378"/>
      <c r="R596" s="377" t="s">
        <v>237</v>
      </c>
      <c r="S596" s="378"/>
      <c r="T596" s="377" t="s">
        <v>237</v>
      </c>
      <c r="U596" s="378"/>
      <c r="V596" s="377" t="s">
        <v>237</v>
      </c>
      <c r="W596" s="463">
        <f>'Расш.зарпл.в ФУ'!E10</f>
        <v>21375.46039650904</v>
      </c>
      <c r="X596" s="377" t="s">
        <v>237</v>
      </c>
      <c r="Y596" s="378"/>
      <c r="Z596" s="377" t="s">
        <v>237</v>
      </c>
      <c r="AA596" s="378"/>
      <c r="AB596" s="377" t="s">
        <v>237</v>
      </c>
      <c r="AC596" s="119">
        <f>'Расш.зарпл.в ФУ'!F10</f>
        <v>19955.26293859649</v>
      </c>
      <c r="AD596" s="119">
        <f>'Расш.зарпл.в ФУ'!G10</f>
        <v>19223.57811159844</v>
      </c>
      <c r="AE596" s="119">
        <f>'Расш.зарпл.в ФУ'!H10</f>
        <v>22767.602011963023</v>
      </c>
      <c r="AF596" s="119">
        <f>'Расш.зарпл.в ФУ'!I10</f>
        <v>20335.04891924959</v>
      </c>
      <c r="AG596" s="119">
        <f>'Расш.зарпл.в ФУ'!J10</f>
        <v>23386.417205123304</v>
      </c>
      <c r="AH596" s="119">
        <f>'Расш.зарпл.в ФУ'!K10</f>
        <v>20867.52348977251</v>
      </c>
      <c r="AI596" s="119">
        <f>'Расш.зарпл.в ФУ'!L10</f>
        <v>20105.789878097523</v>
      </c>
      <c r="AJ596" s="119">
        <f>'Расш.зарпл.в ФУ'!M10</f>
        <v>20793.392313106036</v>
      </c>
      <c r="AK596" s="119">
        <f>'Расш.зарпл.в ФУ'!N10</f>
        <v>28700.475956911632</v>
      </c>
      <c r="AL596" s="119">
        <f>'Расш.зарпл.в ФУ'!O10</f>
        <v>27878.135490485565</v>
      </c>
      <c r="AM596" s="119">
        <f>'Расш.зарпл.в ФУ'!P10</f>
        <v>30820.504332358672</v>
      </c>
      <c r="AN596" s="119">
        <f>'Расш.зарпл.в ФУ'!Q10</f>
        <v>29874.61257797271</v>
      </c>
      <c r="AO596" s="119">
        <f>'Расш.зарпл.в ФУ'!R10</f>
        <v>20643.074550264548</v>
      </c>
      <c r="AP596" s="119">
        <f>'Расш.зарпл.в ФУ'!S10</f>
        <v>17345.993537234044</v>
      </c>
      <c r="AQ596" s="119">
        <f>'Расш.зарпл.в ФУ'!T10</f>
        <v>23505.55555555556</v>
      </c>
      <c r="AR596" s="119">
        <f>'Расш.зарпл.в ФУ'!U10</f>
        <v>22616.849907407406</v>
      </c>
    </row>
    <row r="597" spans="1:44" s="6" customFormat="1" ht="22.5">
      <c r="A597" s="164" t="s">
        <v>869</v>
      </c>
      <c r="B597" s="51" t="s">
        <v>870</v>
      </c>
      <c r="C597" s="97" t="s">
        <v>1025</v>
      </c>
      <c r="D597" s="97" t="s">
        <v>1026</v>
      </c>
      <c r="E597" s="378"/>
      <c r="F597" s="377" t="s">
        <v>237</v>
      </c>
      <c r="G597" s="378"/>
      <c r="H597" s="377" t="s">
        <v>237</v>
      </c>
      <c r="I597" s="378"/>
      <c r="J597" s="377" t="s">
        <v>237</v>
      </c>
      <c r="K597" s="462">
        <f>'Расш.зарпл.в ФУ'!D13</f>
        <v>38419.79503702904</v>
      </c>
      <c r="L597" s="377" t="s">
        <v>237</v>
      </c>
      <c r="M597" s="378"/>
      <c r="N597" s="377" t="s">
        <v>237</v>
      </c>
      <c r="O597" s="378"/>
      <c r="P597" s="377" t="s">
        <v>237</v>
      </c>
      <c r="Q597" s="378"/>
      <c r="R597" s="377" t="s">
        <v>237</v>
      </c>
      <c r="S597" s="378"/>
      <c r="T597" s="377" t="s">
        <v>237</v>
      </c>
      <c r="U597" s="378"/>
      <c r="V597" s="377" t="s">
        <v>237</v>
      </c>
      <c r="W597" s="463">
        <f>'Расш.зарпл.в ФУ'!E13</f>
        <v>36712.970095598845</v>
      </c>
      <c r="X597" s="377" t="s">
        <v>237</v>
      </c>
      <c r="Y597" s="378"/>
      <c r="Z597" s="377" t="s">
        <v>237</v>
      </c>
      <c r="AA597" s="378"/>
      <c r="AB597" s="377" t="s">
        <v>237</v>
      </c>
      <c r="AC597" s="119">
        <f>'Расш.зарпл.в ФУ'!F13</f>
        <v>33547.92252008032</v>
      </c>
      <c r="AD597" s="119">
        <f>'Расш.зарпл.в ФУ'!G13</f>
        <v>32317.845722891565</v>
      </c>
      <c r="AE597" s="119">
        <f>'Расш.зарпл.в ФУ'!H13</f>
        <v>35113.73148034397</v>
      </c>
      <c r="AF597" s="119">
        <f>'Расш.зарпл.в ФУ'!I13</f>
        <v>32775.72865479116</v>
      </c>
      <c r="AG597" s="119">
        <f>'Расш.зарпл.в ФУ'!J13</f>
        <v>40716.40303647652</v>
      </c>
      <c r="AH597" s="119">
        <f>'Расш.зарпл.в ФУ'!K13</f>
        <v>36350.38441016686</v>
      </c>
      <c r="AI597" s="119">
        <f>'Расш.зарпл.в ФУ'!L13</f>
        <v>33785.55912425493</v>
      </c>
      <c r="AJ597" s="119">
        <f>'Расш.зарпл.в ФУ'!M13</f>
        <v>33591.745041608876</v>
      </c>
      <c r="AK597" s="119">
        <f>'Расш.зарпл.в ФУ'!N13</f>
        <v>50486.158683683694</v>
      </c>
      <c r="AL597" s="119">
        <f>'Расш.зарпл.в ФУ'!O13</f>
        <v>50486.158683683694</v>
      </c>
      <c r="AM597" s="119">
        <f>'Расш.зарпл.в ФУ'!P13</f>
        <v>39650.21333333333</v>
      </c>
      <c r="AN597" s="119">
        <f>'Расш.зарпл.в ФУ'!Q13</f>
        <v>39540.24473333333</v>
      </c>
      <c r="AO597" s="119">
        <f>'Расш.зарпл.в ФУ'!R13</f>
        <v>36251.81930555556</v>
      </c>
      <c r="AP597" s="119">
        <f>'Расш.зарпл.в ФУ'!S13</f>
        <v>31617.97536231884</v>
      </c>
      <c r="AQ597" s="119"/>
      <c r="AR597" s="119"/>
    </row>
    <row r="598" spans="1:44" s="6" customFormat="1" ht="33.75">
      <c r="A598" s="164" t="s">
        <v>871</v>
      </c>
      <c r="B598" s="51" t="s">
        <v>872</v>
      </c>
      <c r="C598" s="97" t="s">
        <v>1025</v>
      </c>
      <c r="D598" s="97" t="s">
        <v>1026</v>
      </c>
      <c r="E598" s="378"/>
      <c r="F598" s="377" t="s">
        <v>237</v>
      </c>
      <c r="G598" s="378"/>
      <c r="H598" s="377" t="s">
        <v>237</v>
      </c>
      <c r="I598" s="378"/>
      <c r="J598" s="377" t="s">
        <v>237</v>
      </c>
      <c r="K598" s="462">
        <f>'Расш.зарпл.в ФУ'!D16</f>
        <v>21707.295600399146</v>
      </c>
      <c r="L598" s="377" t="s">
        <v>237</v>
      </c>
      <c r="M598" s="378"/>
      <c r="N598" s="377" t="s">
        <v>237</v>
      </c>
      <c r="O598" s="378"/>
      <c r="P598" s="377" t="s">
        <v>237</v>
      </c>
      <c r="Q598" s="378"/>
      <c r="R598" s="377" t="s">
        <v>237</v>
      </c>
      <c r="S598" s="378"/>
      <c r="T598" s="377" t="s">
        <v>237</v>
      </c>
      <c r="U598" s="378"/>
      <c r="V598" s="377" t="s">
        <v>237</v>
      </c>
      <c r="W598" s="463">
        <f>'Расш.зарпл.в ФУ'!E16</f>
        <v>20539.87725773996</v>
      </c>
      <c r="X598" s="377" t="s">
        <v>237</v>
      </c>
      <c r="Y598" s="378"/>
      <c r="Z598" s="377" t="s">
        <v>237</v>
      </c>
      <c r="AA598" s="378"/>
      <c r="AB598" s="377" t="s">
        <v>237</v>
      </c>
      <c r="AC598" s="119">
        <f>'Расш.зарпл.в ФУ'!F16</f>
        <v>21237.874855595666</v>
      </c>
      <c r="AD598" s="119">
        <f>'Расш.зарпл.в ФУ'!G16</f>
        <v>20459.161450060168</v>
      </c>
      <c r="AE598" s="119">
        <f>'Расш.зарпл.в ФУ'!H16</f>
        <v>23636.279605263157</v>
      </c>
      <c r="AF598" s="119">
        <f>'Расш.зарпл.в ФУ'!I16</f>
        <v>21663.880599256292</v>
      </c>
      <c r="AG598" s="119">
        <f>'Расш.зарпл.в ФУ'!J16</f>
        <v>21017.852587626443</v>
      </c>
      <c r="AH598" s="119">
        <f>'Расш.зарпл.в ФУ'!K16</f>
        <v>18751.74214890614</v>
      </c>
      <c r="AI598" s="119">
        <f>'Расш.зарпл.в ФУ'!L16</f>
        <v>16266.162495126706</v>
      </c>
      <c r="AJ598" s="119">
        <f>'Расш.зарпл.в ФУ'!M16</f>
        <v>17075.273033416357</v>
      </c>
      <c r="AK598" s="119">
        <f>'Расш.зарпл.в ФУ'!N16</f>
        <v>23442.919998940448</v>
      </c>
      <c r="AL598" s="119">
        <f>'Расш.зарпл.в ФУ'!O16</f>
        <v>23442.91987179487</v>
      </c>
      <c r="AM598" s="119">
        <f>'Расш.зарпл.в ФУ'!P16</f>
        <v>26687.67824074074</v>
      </c>
      <c r="AN598" s="119">
        <f>'Расш.зарпл.в ФУ'!Q16</f>
        <v>26642.55292824074</v>
      </c>
      <c r="AO598" s="119">
        <f>'Расш.зарпл.в ФУ'!R16</f>
        <v>21047.78745614035</v>
      </c>
      <c r="AP598" s="119">
        <f>'Расш.зарпл.в ФУ'!S16</f>
        <v>17827.055755555553</v>
      </c>
      <c r="AQ598" s="119"/>
      <c r="AR598" s="119"/>
    </row>
    <row r="599" spans="1:44" s="6" customFormat="1" ht="33.75">
      <c r="A599" s="164" t="s">
        <v>873</v>
      </c>
      <c r="B599" s="51" t="s">
        <v>874</v>
      </c>
      <c r="C599" s="97" t="s">
        <v>1025</v>
      </c>
      <c r="D599" s="97" t="s">
        <v>1026</v>
      </c>
      <c r="E599" s="378"/>
      <c r="F599" s="377" t="s">
        <v>237</v>
      </c>
      <c r="G599" s="378"/>
      <c r="H599" s="377" t="s">
        <v>237</v>
      </c>
      <c r="I599" s="378"/>
      <c r="J599" s="377" t="s">
        <v>237</v>
      </c>
      <c r="K599" s="462">
        <f>'Расш.зарпл.в ФУ'!D19</f>
        <v>15629.934295785804</v>
      </c>
      <c r="L599" s="377" t="s">
        <v>237</v>
      </c>
      <c r="M599" s="378"/>
      <c r="N599" s="377" t="s">
        <v>237</v>
      </c>
      <c r="O599" s="378"/>
      <c r="P599" s="377" t="s">
        <v>237</v>
      </c>
      <c r="Q599" s="378"/>
      <c r="R599" s="377" t="s">
        <v>237</v>
      </c>
      <c r="S599" s="378"/>
      <c r="T599" s="377" t="s">
        <v>237</v>
      </c>
      <c r="U599" s="378"/>
      <c r="V599" s="377" t="s">
        <v>237</v>
      </c>
      <c r="W599" s="463">
        <f>'Расш.зарпл.в ФУ'!E19</f>
        <v>14435.844289143877</v>
      </c>
      <c r="X599" s="377" t="s">
        <v>237</v>
      </c>
      <c r="Y599" s="378"/>
      <c r="Z599" s="377" t="s">
        <v>237</v>
      </c>
      <c r="AA599" s="378"/>
      <c r="AB599" s="377" t="s">
        <v>237</v>
      </c>
      <c r="AC599" s="119">
        <f>'Расш.зарпл.в ФУ'!F19</f>
        <v>16921.516249999997</v>
      </c>
      <c r="AD599" s="119">
        <f>'Расш.зарпл.в ФУ'!G19</f>
        <v>16301.067562785387</v>
      </c>
      <c r="AE599" s="119">
        <f>'Расш.зарпл.в ФУ'!H19</f>
        <v>16760.528914795625</v>
      </c>
      <c r="AF599" s="119">
        <f>'Расш.зарпл.в ФУ'!I19</f>
        <v>13242.099222797928</v>
      </c>
      <c r="AG599" s="119">
        <f>'Расш.зарпл.в ФУ'!J19</f>
        <v>14870.15574433657</v>
      </c>
      <c r="AH599" s="119">
        <f>'Расш.зарпл.в ФУ'!K19</f>
        <v>13271.258915857607</v>
      </c>
      <c r="AI599" s="119">
        <f>'Расш.зарпл.в ФУ'!L19</f>
        <v>10100.625369822486</v>
      </c>
      <c r="AJ599" s="119">
        <f>'Расш.зарпл.в ФУ'!M19</f>
        <v>11383.646030405405</v>
      </c>
      <c r="AK599" s="119">
        <f>'Расш.зарпл.в ФУ'!N19</f>
        <v>13378.660499265787</v>
      </c>
      <c r="AL599" s="119">
        <f>'Расш.зарпл.в ФУ'!O19</f>
        <v>13378.660499265787</v>
      </c>
      <c r="AM599" s="119">
        <f>'Расш.зарпл.в ФУ'!P19</f>
        <v>21965.86666666667</v>
      </c>
      <c r="AN599" s="119">
        <f>'Расш.зарпл.в ФУ'!Q19</f>
        <v>21330.361166666666</v>
      </c>
      <c r="AO599" s="119">
        <f>'Расш.зарпл.в ФУ'!R19</f>
        <v>11812.999421296297</v>
      </c>
      <c r="AP599" s="119">
        <f>'Расш.зарпл.в ФУ'!S19</f>
        <v>12257.03790229885</v>
      </c>
      <c r="AQ599" s="119"/>
      <c r="AR599" s="119"/>
    </row>
    <row r="600" spans="1:44" s="6" customFormat="1" ht="22.5" hidden="1">
      <c r="A600" s="164" t="s">
        <v>875</v>
      </c>
      <c r="B600" s="51" t="s">
        <v>876</v>
      </c>
      <c r="C600" s="97" t="s">
        <v>1025</v>
      </c>
      <c r="D600" s="97" t="s">
        <v>1026</v>
      </c>
      <c r="E600" s="378"/>
      <c r="F600" s="377" t="s">
        <v>237</v>
      </c>
      <c r="G600" s="378"/>
      <c r="H600" s="377" t="s">
        <v>237</v>
      </c>
      <c r="I600" s="378"/>
      <c r="J600" s="377" t="s">
        <v>237</v>
      </c>
      <c r="K600" s="462">
        <f>AC600+AE600+AG600+AI600+AK600+AM600+AO600+AQ600</f>
        <v>0</v>
      </c>
      <c r="L600" s="377" t="s">
        <v>237</v>
      </c>
      <c r="M600" s="378"/>
      <c r="N600" s="377" t="s">
        <v>237</v>
      </c>
      <c r="O600" s="378"/>
      <c r="P600" s="377" t="s">
        <v>237</v>
      </c>
      <c r="Q600" s="378"/>
      <c r="R600" s="377" t="s">
        <v>237</v>
      </c>
      <c r="S600" s="378"/>
      <c r="T600" s="377" t="s">
        <v>237</v>
      </c>
      <c r="U600" s="378"/>
      <c r="V600" s="377" t="s">
        <v>237</v>
      </c>
      <c r="W600" s="463">
        <f>AD600+AF600+AH600+AJ600+AL600+AN600+AP600+AR600</f>
        <v>0</v>
      </c>
      <c r="X600" s="377" t="s">
        <v>237</v>
      </c>
      <c r="Y600" s="378"/>
      <c r="Z600" s="377" t="s">
        <v>237</v>
      </c>
      <c r="AA600" s="378"/>
      <c r="AB600" s="377" t="s">
        <v>237</v>
      </c>
      <c r="AC600" s="119"/>
      <c r="AD600" s="119"/>
      <c r="AE600" s="119"/>
      <c r="AF600" s="119"/>
      <c r="AG600" s="119"/>
      <c r="AH600" s="119"/>
      <c r="AI600" s="119"/>
      <c r="AJ600" s="119"/>
      <c r="AK600" s="119"/>
      <c r="AL600" s="119"/>
      <c r="AM600" s="119"/>
      <c r="AN600" s="119"/>
      <c r="AO600" s="119"/>
      <c r="AP600" s="119"/>
      <c r="AQ600" s="119"/>
      <c r="AR600" s="119"/>
    </row>
    <row r="601" spans="1:44" s="6" customFormat="1" ht="33.75" hidden="1">
      <c r="A601" s="164" t="s">
        <v>965</v>
      </c>
      <c r="B601" s="51" t="s">
        <v>877</v>
      </c>
      <c r="C601" s="97" t="s">
        <v>1025</v>
      </c>
      <c r="D601" s="97" t="s">
        <v>1026</v>
      </c>
      <c r="E601" s="378"/>
      <c r="F601" s="377" t="s">
        <v>237</v>
      </c>
      <c r="G601" s="378"/>
      <c r="H601" s="377" t="s">
        <v>237</v>
      </c>
      <c r="I601" s="378"/>
      <c r="J601" s="377" t="s">
        <v>237</v>
      </c>
      <c r="K601" s="462">
        <f>AC601+AE601+AG601+AI601+AK601+AM601+AO601+AQ601</f>
        <v>195419730.00000003</v>
      </c>
      <c r="L601" s="377" t="s">
        <v>237</v>
      </c>
      <c r="M601" s="378"/>
      <c r="N601" s="377" t="s">
        <v>237</v>
      </c>
      <c r="O601" s="378"/>
      <c r="P601" s="377" t="s">
        <v>237</v>
      </c>
      <c r="Q601" s="378"/>
      <c r="R601" s="377" t="s">
        <v>237</v>
      </c>
      <c r="S601" s="378"/>
      <c r="T601" s="377" t="s">
        <v>237</v>
      </c>
      <c r="U601" s="378"/>
      <c r="V601" s="377" t="s">
        <v>237</v>
      </c>
      <c r="W601" s="463">
        <f>AD601+AF601+AH601+AJ601+AL601+AN601+AP601+AR601</f>
        <v>130100659.63999999</v>
      </c>
      <c r="X601" s="377" t="s">
        <v>237</v>
      </c>
      <c r="Y601" s="378"/>
      <c r="Z601" s="377" t="s">
        <v>237</v>
      </c>
      <c r="AA601" s="378"/>
      <c r="AB601" s="377" t="s">
        <v>237</v>
      </c>
      <c r="AC601" s="119">
        <f>36290381.18+658600+51395+2636349</f>
        <v>39636725.18</v>
      </c>
      <c r="AD601" s="119">
        <f>24089852.43+448055.49+32574.53+1964217.13</f>
        <v>26534699.58</v>
      </c>
      <c r="AE601" s="119">
        <f>46114456.5+107845+294664</f>
        <v>46516965.5</v>
      </c>
      <c r="AF601" s="119">
        <f>29570602.7+83314+184422.96</f>
        <v>29838339.66</v>
      </c>
      <c r="AG601" s="119">
        <f>35862775.28+80487+831019.15+578652.1</f>
        <v>37352933.53</v>
      </c>
      <c r="AH601" s="119">
        <f>24756887.43+35043.27+614441.4+378104.87</f>
        <v>25784476.97</v>
      </c>
      <c r="AI601" s="119">
        <f>4749186.97+296952.47+29000+16456073.66</f>
        <v>21531213.1</v>
      </c>
      <c r="AJ601" s="119">
        <f>3627321.53+159380.76+17745.92+10348845.04</f>
        <v>14153293.25</v>
      </c>
      <c r="AK601" s="119">
        <f>2822400+23877010.8+29000</f>
        <v>26728410.8</v>
      </c>
      <c r="AL601" s="119">
        <f>2188618.32+15004775.14+16898.5</f>
        <v>17210291.96</v>
      </c>
      <c r="AM601" s="119">
        <f>5850980+7097992.99</f>
        <v>12948972.99</v>
      </c>
      <c r="AN601" s="119">
        <f>4570675.11+4898173.78</f>
        <v>9468848.89</v>
      </c>
      <c r="AO601" s="119">
        <f>10079464.08+625044.82</f>
        <v>10704508.9</v>
      </c>
      <c r="AP601" s="119">
        <f>6697912.95+412796.38</f>
        <v>7110709.33</v>
      </c>
      <c r="AQ601" s="119"/>
      <c r="AR601" s="119"/>
    </row>
    <row r="602" spans="1:44" s="6" customFormat="1" ht="22.5" hidden="1">
      <c r="A602" s="164" t="s">
        <v>878</v>
      </c>
      <c r="B602" s="51" t="s">
        <v>879</v>
      </c>
      <c r="C602" s="97" t="s">
        <v>1025</v>
      </c>
      <c r="D602" s="97" t="s">
        <v>1026</v>
      </c>
      <c r="E602" s="378"/>
      <c r="F602" s="377" t="s">
        <v>237</v>
      </c>
      <c r="G602" s="378"/>
      <c r="H602" s="377" t="s">
        <v>237</v>
      </c>
      <c r="I602" s="378"/>
      <c r="J602" s="377" t="s">
        <v>237</v>
      </c>
      <c r="K602" s="462">
        <f>AC602+AE602+AG602+AI602+AK602+AM602+AO602+AQ602</f>
        <v>202064275.18</v>
      </c>
      <c r="L602" s="377" t="s">
        <v>237</v>
      </c>
      <c r="M602" s="378"/>
      <c r="N602" s="377" t="s">
        <v>237</v>
      </c>
      <c r="O602" s="378"/>
      <c r="P602" s="377" t="s">
        <v>237</v>
      </c>
      <c r="Q602" s="450"/>
      <c r="R602" s="377" t="s">
        <v>237</v>
      </c>
      <c r="S602" s="378"/>
      <c r="T602" s="377" t="s">
        <v>237</v>
      </c>
      <c r="U602" s="378"/>
      <c r="V602" s="377" t="s">
        <v>237</v>
      </c>
      <c r="W602" s="463">
        <f>AD602+AF602+AH602+AJ602+AL602+AN602+AP602+AR602</f>
        <v>188310464.02999997</v>
      </c>
      <c r="X602" s="377" t="s">
        <v>237</v>
      </c>
      <c r="Y602" s="378"/>
      <c r="Z602" s="377" t="s">
        <v>237</v>
      </c>
      <c r="AA602" s="378"/>
      <c r="AB602" s="377" t="s">
        <v>237</v>
      </c>
      <c r="AC602" s="119">
        <v>41536285.63</v>
      </c>
      <c r="AD602" s="119">
        <f>39645698.3-1789549.89+39852.92+3649349.2-56209.98</f>
        <v>41489140.550000004</v>
      </c>
      <c r="AE602" s="119">
        <v>47197205.97</v>
      </c>
      <c r="AF602" s="119">
        <f>273845.24+139396.8+42802829.97-2148115.27</f>
        <v>41067956.739999995</v>
      </c>
      <c r="AG602" s="119">
        <v>37946819.96</v>
      </c>
      <c r="AH602" s="119">
        <f>1404009.64-8153.8+63920.15+35967457.54-692954.8</f>
        <v>36734278.730000004</v>
      </c>
      <c r="AI602" s="119">
        <v>22571622.23</v>
      </c>
      <c r="AJ602" s="119">
        <f>5717599.05-38587.61+24900.94+15613605.97-380801.11</f>
        <v>20936717.240000002</v>
      </c>
      <c r="AK602" s="119">
        <v>28296204.39</v>
      </c>
      <c r="AL602" s="119">
        <f>22033831.55-190461.93+28643.14+3271640.94-1</f>
        <v>25143652.700000003</v>
      </c>
      <c r="AM602" s="119">
        <v>13601167.11</v>
      </c>
      <c r="AN602" s="119">
        <f>6220670.18-117547.63+7608093.5-513270.48</f>
        <v>13197945.57</v>
      </c>
      <c r="AO602" s="119">
        <v>10914969.89</v>
      </c>
      <c r="AP602" s="119">
        <f>9251200.49-54947.13+567140.54-22621.4</f>
        <v>9740772.499999998</v>
      </c>
      <c r="AQ602" s="119"/>
      <c r="AR602" s="119"/>
    </row>
    <row r="603" spans="1:44" s="6" customFormat="1" ht="12.75" hidden="1">
      <c r="A603" s="164"/>
      <c r="B603" s="51"/>
      <c r="C603" s="97"/>
      <c r="D603" s="97"/>
      <c r="E603" s="378"/>
      <c r="F603" s="377"/>
      <c r="G603" s="378"/>
      <c r="H603" s="377"/>
      <c r="I603" s="378"/>
      <c r="J603" s="377"/>
      <c r="K603" s="462"/>
      <c r="L603" s="377"/>
      <c r="M603" s="378"/>
      <c r="N603" s="377"/>
      <c r="O603" s="378"/>
      <c r="P603" s="377"/>
      <c r="Q603" s="450"/>
      <c r="R603" s="377"/>
      <c r="S603" s="378"/>
      <c r="T603" s="377"/>
      <c r="U603" s="378"/>
      <c r="V603" s="377"/>
      <c r="W603" s="463"/>
      <c r="X603" s="377"/>
      <c r="Y603" s="378"/>
      <c r="Z603" s="377"/>
      <c r="AA603" s="378"/>
      <c r="AB603" s="377"/>
      <c r="AC603" s="119"/>
      <c r="AD603" s="119">
        <f>1513281.83+34666.72+17234343.95-467065.69</f>
        <v>18315226.81</v>
      </c>
      <c r="AE603" s="119"/>
      <c r="AF603" s="119">
        <f>108007.01+56511.8+24691892.45</f>
        <v>24856411.259999998</v>
      </c>
      <c r="AG603" s="119"/>
      <c r="AH603" s="119">
        <f>535522.84+18896.75+17822343.87-702337</f>
        <v>17674426.46</v>
      </c>
      <c r="AI603" s="119"/>
      <c r="AJ603" s="119">
        <f>2399743.88-37896.02+10823.54+9722696.44-132805.14</f>
        <v>11962562.7</v>
      </c>
      <c r="AK603" s="119"/>
      <c r="AL603" s="119">
        <f>1368713.8+12080+12682413.46-198093.56</f>
        <v>13865113.700000001</v>
      </c>
      <c r="AM603" s="119"/>
      <c r="AN603" s="119">
        <f>3948782.97+3665951.59-63723.77</f>
        <v>7551010.790000001</v>
      </c>
      <c r="AO603" s="119"/>
      <c r="AP603" s="119">
        <f>436467.54+6057745.91-67194.67</f>
        <v>6427018.78</v>
      </c>
      <c r="AQ603" s="119"/>
      <c r="AR603" s="119"/>
    </row>
    <row r="604" spans="1:44" s="69" customFormat="1" ht="22.5">
      <c r="A604" s="117" t="s">
        <v>602</v>
      </c>
      <c r="B604" s="49" t="s">
        <v>686</v>
      </c>
      <c r="C604" s="43" t="s">
        <v>1025</v>
      </c>
      <c r="D604" s="43" t="s">
        <v>1026</v>
      </c>
      <c r="E604" s="209"/>
      <c r="F604" s="209" t="s">
        <v>237</v>
      </c>
      <c r="G604" s="209"/>
      <c r="H604" s="209" t="s">
        <v>237</v>
      </c>
      <c r="I604" s="209"/>
      <c r="J604" s="209" t="s">
        <v>237</v>
      </c>
      <c r="K604" s="73">
        <f>AC604+AE604+AG604+AI604+AK604+AM604+AO604+AQ604</f>
        <v>245462664.84</v>
      </c>
      <c r="L604" s="209" t="s">
        <v>237</v>
      </c>
      <c r="M604" s="209"/>
      <c r="N604" s="209" t="s">
        <v>237</v>
      </c>
      <c r="O604" s="209"/>
      <c r="P604" s="209" t="s">
        <v>237</v>
      </c>
      <c r="Q604" s="446"/>
      <c r="R604" s="209" t="s">
        <v>237</v>
      </c>
      <c r="S604" s="209"/>
      <c r="T604" s="209" t="s">
        <v>237</v>
      </c>
      <c r="U604" s="209"/>
      <c r="V604" s="209" t="s">
        <v>237</v>
      </c>
      <c r="W604" s="68">
        <f>AD604+AF604+AH604+AJ604+AL604+AN604+AP604+AR604</f>
        <v>225000486.61999997</v>
      </c>
      <c r="X604" s="209" t="s">
        <v>237</v>
      </c>
      <c r="Y604" s="209"/>
      <c r="Z604" s="209" t="s">
        <v>237</v>
      </c>
      <c r="AA604" s="209"/>
      <c r="AB604" s="209" t="s">
        <v>237</v>
      </c>
      <c r="AC604" s="479">
        <v>49258290.71</v>
      </c>
      <c r="AD604" s="479">
        <v>47422707.21</v>
      </c>
      <c r="AE604" s="479">
        <v>60489497.9</v>
      </c>
      <c r="AF604" s="479">
        <v>54007260.84</v>
      </c>
      <c r="AG604" s="479">
        <v>44335669.19</v>
      </c>
      <c r="AH604" s="479">
        <v>39386771.41</v>
      </c>
      <c r="AI604" s="479">
        <v>24307225.67</v>
      </c>
      <c r="AJ604" s="479">
        <v>23897008.45</v>
      </c>
      <c r="AK604" s="479">
        <v>32671427.32</v>
      </c>
      <c r="AL604" s="479">
        <v>29510563.07</v>
      </c>
      <c r="AM604" s="479">
        <v>19099589.51</v>
      </c>
      <c r="AN604" s="479">
        <v>18135211.11</v>
      </c>
      <c r="AO604" s="479">
        <v>14551864.54</v>
      </c>
      <c r="AP604" s="479">
        <v>11977667.48</v>
      </c>
      <c r="AQ604" s="120">
        <f>AQ438</f>
        <v>749100</v>
      </c>
      <c r="AR604" s="120">
        <f>AR438</f>
        <v>663297.05</v>
      </c>
    </row>
    <row r="605" spans="1:44" s="137" customFormat="1" ht="14.25" customHeight="1">
      <c r="A605" s="29" t="s">
        <v>320</v>
      </c>
      <c r="B605" s="99"/>
      <c r="C605" s="150"/>
      <c r="D605" s="150"/>
      <c r="E605" s="383"/>
      <c r="F605" s="453"/>
      <c r="G605" s="453"/>
      <c r="H605" s="383"/>
      <c r="I605" s="453"/>
      <c r="J605" s="453"/>
      <c r="K605" s="462"/>
      <c r="L605" s="383"/>
      <c r="M605" s="383"/>
      <c r="N605" s="453"/>
      <c r="O605" s="383"/>
      <c r="P605" s="453"/>
      <c r="Q605" s="454"/>
      <c r="R605" s="453"/>
      <c r="S605" s="383"/>
      <c r="T605" s="453"/>
      <c r="U605" s="453"/>
      <c r="V605" s="383"/>
      <c r="W605" s="463"/>
      <c r="X605" s="383"/>
      <c r="Y605" s="453"/>
      <c r="Z605" s="383"/>
      <c r="AA605" s="453"/>
      <c r="AB605" s="383"/>
      <c r="AC605" s="477"/>
      <c r="AD605" s="477"/>
      <c r="AE605" s="477"/>
      <c r="AF605" s="477"/>
      <c r="AG605" s="477"/>
      <c r="AH605" s="477"/>
      <c r="AI605" s="477"/>
      <c r="AJ605" s="477"/>
      <c r="AK605" s="477"/>
      <c r="AL605" s="477"/>
      <c r="AM605" s="477"/>
      <c r="AN605" s="477"/>
      <c r="AO605" s="477"/>
      <c r="AP605" s="477"/>
      <c r="AQ605" s="212"/>
      <c r="AR605" s="212"/>
    </row>
    <row r="606" spans="1:44" s="6" customFormat="1" ht="12.75" customHeight="1" hidden="1">
      <c r="A606" s="55" t="s">
        <v>851</v>
      </c>
      <c r="B606" s="50" t="s">
        <v>687</v>
      </c>
      <c r="C606" s="516" t="s">
        <v>1048</v>
      </c>
      <c r="D606" s="516" t="s">
        <v>1026</v>
      </c>
      <c r="E606" s="377"/>
      <c r="F606" s="377" t="s">
        <v>237</v>
      </c>
      <c r="G606" s="377"/>
      <c r="H606" s="377" t="s">
        <v>237</v>
      </c>
      <c r="I606" s="377"/>
      <c r="J606" s="377" t="s">
        <v>237</v>
      </c>
      <c r="K606" s="462">
        <f aca="true" t="shared" si="24" ref="K606:K669">AC606+AE606+AG606+AI606+AK606+AM606+AO606+AQ606</f>
        <v>0</v>
      </c>
      <c r="L606" s="377" t="s">
        <v>237</v>
      </c>
      <c r="M606" s="377"/>
      <c r="N606" s="377" t="s">
        <v>237</v>
      </c>
      <c r="O606" s="377"/>
      <c r="P606" s="377" t="s">
        <v>237</v>
      </c>
      <c r="Q606" s="583"/>
      <c r="R606" s="377" t="s">
        <v>237</v>
      </c>
      <c r="S606" s="377"/>
      <c r="T606" s="377" t="s">
        <v>237</v>
      </c>
      <c r="U606" s="377"/>
      <c r="V606" s="377" t="s">
        <v>237</v>
      </c>
      <c r="W606" s="463">
        <f aca="true" t="shared" si="25" ref="W606:W648">AD606+AF606+AH606+AJ606+AL606+AN606+AP606+AR606</f>
        <v>0</v>
      </c>
      <c r="X606" s="377" t="s">
        <v>237</v>
      </c>
      <c r="Y606" s="377"/>
      <c r="Z606" s="377" t="s">
        <v>237</v>
      </c>
      <c r="AA606" s="377"/>
      <c r="AB606" s="377" t="s">
        <v>237</v>
      </c>
      <c r="AC606" s="119"/>
      <c r="AD606" s="119"/>
      <c r="AE606" s="119"/>
      <c r="AF606" s="119"/>
      <c r="AG606" s="119"/>
      <c r="AH606" s="119"/>
      <c r="AI606" s="119"/>
      <c r="AJ606" s="119"/>
      <c r="AK606" s="477"/>
      <c r="AL606" s="477"/>
      <c r="AM606" s="119"/>
      <c r="AN606" s="119"/>
      <c r="AO606" s="119"/>
      <c r="AP606" s="119"/>
      <c r="AQ606" s="119"/>
      <c r="AR606" s="119"/>
    </row>
    <row r="607" spans="1:44" s="6" customFormat="1" ht="52.5" customHeight="1" hidden="1">
      <c r="A607" s="118" t="s">
        <v>880</v>
      </c>
      <c r="B607" s="51" t="s">
        <v>688</v>
      </c>
      <c r="C607" s="97" t="s">
        <v>1048</v>
      </c>
      <c r="D607" s="97" t="s">
        <v>1026</v>
      </c>
      <c r="E607" s="378"/>
      <c r="F607" s="378" t="s">
        <v>237</v>
      </c>
      <c r="G607" s="378"/>
      <c r="H607" s="378" t="s">
        <v>237</v>
      </c>
      <c r="I607" s="378"/>
      <c r="J607" s="378" t="s">
        <v>237</v>
      </c>
      <c r="K607" s="462">
        <f t="shared" si="24"/>
        <v>0</v>
      </c>
      <c r="L607" s="378" t="s">
        <v>237</v>
      </c>
      <c r="M607" s="378"/>
      <c r="N607" s="378" t="s">
        <v>237</v>
      </c>
      <c r="O607" s="378"/>
      <c r="P607" s="378" t="s">
        <v>237</v>
      </c>
      <c r="Q607" s="444"/>
      <c r="R607" s="378" t="s">
        <v>237</v>
      </c>
      <c r="S607" s="378"/>
      <c r="T607" s="378" t="s">
        <v>237</v>
      </c>
      <c r="U607" s="378"/>
      <c r="V607" s="378" t="s">
        <v>237</v>
      </c>
      <c r="W607" s="463">
        <f t="shared" si="25"/>
        <v>0</v>
      </c>
      <c r="X607" s="378" t="s">
        <v>237</v>
      </c>
      <c r="Y607" s="378"/>
      <c r="Z607" s="378" t="s">
        <v>237</v>
      </c>
      <c r="AA607" s="378"/>
      <c r="AB607" s="378" t="s">
        <v>237</v>
      </c>
      <c r="AC607" s="119"/>
      <c r="AD607" s="119"/>
      <c r="AE607" s="119"/>
      <c r="AF607" s="119"/>
      <c r="AG607" s="119"/>
      <c r="AH607" s="119"/>
      <c r="AI607" s="119"/>
      <c r="AJ607" s="119"/>
      <c r="AK607" s="477"/>
      <c r="AL607" s="477"/>
      <c r="AM607" s="119"/>
      <c r="AN607" s="119"/>
      <c r="AO607" s="119"/>
      <c r="AP607" s="119"/>
      <c r="AQ607" s="119"/>
      <c r="AR607" s="119"/>
    </row>
    <row r="608" spans="1:44" s="6" customFormat="1" ht="24" customHeight="1" hidden="1">
      <c r="A608" s="29" t="s">
        <v>589</v>
      </c>
      <c r="B608" s="99"/>
      <c r="C608" s="150"/>
      <c r="D608" s="150"/>
      <c r="E608" s="453"/>
      <c r="F608" s="453"/>
      <c r="G608" s="383"/>
      <c r="H608" s="453"/>
      <c r="I608" s="383"/>
      <c r="J608" s="453"/>
      <c r="K608" s="462">
        <f t="shared" si="24"/>
        <v>0</v>
      </c>
      <c r="L608" s="453"/>
      <c r="M608" s="383"/>
      <c r="N608" s="453"/>
      <c r="O608" s="383"/>
      <c r="P608" s="453"/>
      <c r="Q608" s="454"/>
      <c r="R608" s="453"/>
      <c r="S608" s="453"/>
      <c r="T608" s="453"/>
      <c r="U608" s="453"/>
      <c r="V608" s="453"/>
      <c r="W608" s="463">
        <f t="shared" si="25"/>
        <v>0</v>
      </c>
      <c r="X608" s="453"/>
      <c r="Y608" s="383"/>
      <c r="Z608" s="453"/>
      <c r="AA608" s="383"/>
      <c r="AB608" s="383"/>
      <c r="AC608" s="119"/>
      <c r="AD608" s="119"/>
      <c r="AE608" s="119"/>
      <c r="AF608" s="119"/>
      <c r="AG608" s="119"/>
      <c r="AH608" s="119"/>
      <c r="AI608" s="119"/>
      <c r="AJ608" s="119"/>
      <c r="AK608" s="477"/>
      <c r="AL608" s="477"/>
      <c r="AM608" s="119"/>
      <c r="AN608" s="119"/>
      <c r="AO608" s="119"/>
      <c r="AP608" s="119"/>
      <c r="AQ608" s="119"/>
      <c r="AR608" s="119"/>
    </row>
    <row r="609" spans="1:44" s="6" customFormat="1" ht="43.5" customHeight="1" hidden="1">
      <c r="A609" s="29" t="s">
        <v>590</v>
      </c>
      <c r="B609" s="50" t="s">
        <v>689</v>
      </c>
      <c r="C609" s="516" t="s">
        <v>1072</v>
      </c>
      <c r="D609" s="516" t="s">
        <v>1026</v>
      </c>
      <c r="E609" s="377"/>
      <c r="F609" s="377" t="s">
        <v>237</v>
      </c>
      <c r="G609" s="377"/>
      <c r="H609" s="377" t="s">
        <v>237</v>
      </c>
      <c r="I609" s="377"/>
      <c r="J609" s="377" t="s">
        <v>237</v>
      </c>
      <c r="K609" s="462">
        <f t="shared" si="24"/>
        <v>0</v>
      </c>
      <c r="L609" s="377" t="s">
        <v>237</v>
      </c>
      <c r="M609" s="377"/>
      <c r="N609" s="377" t="s">
        <v>237</v>
      </c>
      <c r="O609" s="377"/>
      <c r="P609" s="377" t="s">
        <v>237</v>
      </c>
      <c r="Q609" s="583"/>
      <c r="R609" s="377" t="s">
        <v>237</v>
      </c>
      <c r="S609" s="377"/>
      <c r="T609" s="377" t="s">
        <v>237</v>
      </c>
      <c r="U609" s="377"/>
      <c r="V609" s="377" t="s">
        <v>237</v>
      </c>
      <c r="W609" s="463">
        <f t="shared" si="25"/>
        <v>0</v>
      </c>
      <c r="X609" s="377" t="s">
        <v>237</v>
      </c>
      <c r="Y609" s="377"/>
      <c r="Z609" s="377" t="s">
        <v>237</v>
      </c>
      <c r="AA609" s="377"/>
      <c r="AB609" s="377" t="s">
        <v>237</v>
      </c>
      <c r="AC609" s="119"/>
      <c r="AD609" s="119"/>
      <c r="AE609" s="119"/>
      <c r="AF609" s="119"/>
      <c r="AG609" s="119"/>
      <c r="AH609" s="119"/>
      <c r="AI609" s="119"/>
      <c r="AJ609" s="119"/>
      <c r="AK609" s="477"/>
      <c r="AL609" s="477"/>
      <c r="AM609" s="119"/>
      <c r="AN609" s="119"/>
      <c r="AO609" s="119"/>
      <c r="AP609" s="119"/>
      <c r="AQ609" s="119"/>
      <c r="AR609" s="119"/>
    </row>
    <row r="610" spans="1:44" s="6" customFormat="1" ht="56.25" customHeight="1" hidden="1">
      <c r="A610" s="29" t="s">
        <v>591</v>
      </c>
      <c r="B610" s="51" t="s">
        <v>690</v>
      </c>
      <c r="C610" s="516" t="s">
        <v>1047</v>
      </c>
      <c r="D610" s="516" t="s">
        <v>1026</v>
      </c>
      <c r="E610" s="377"/>
      <c r="F610" s="377" t="s">
        <v>237</v>
      </c>
      <c r="G610" s="377"/>
      <c r="H610" s="377" t="s">
        <v>237</v>
      </c>
      <c r="I610" s="377"/>
      <c r="J610" s="377" t="s">
        <v>237</v>
      </c>
      <c r="K610" s="462">
        <f t="shared" si="24"/>
        <v>0</v>
      </c>
      <c r="L610" s="377" t="s">
        <v>237</v>
      </c>
      <c r="M610" s="377"/>
      <c r="N610" s="377" t="s">
        <v>237</v>
      </c>
      <c r="O610" s="377"/>
      <c r="P610" s="377" t="s">
        <v>237</v>
      </c>
      <c r="Q610" s="444"/>
      <c r="R610" s="377" t="s">
        <v>237</v>
      </c>
      <c r="S610" s="378"/>
      <c r="T610" s="377" t="s">
        <v>237</v>
      </c>
      <c r="U610" s="378"/>
      <c r="V610" s="377" t="s">
        <v>237</v>
      </c>
      <c r="W610" s="463">
        <f t="shared" si="25"/>
        <v>0</v>
      </c>
      <c r="X610" s="377" t="s">
        <v>237</v>
      </c>
      <c r="Y610" s="378"/>
      <c r="Z610" s="377" t="s">
        <v>237</v>
      </c>
      <c r="AA610" s="378"/>
      <c r="AB610" s="377" t="s">
        <v>237</v>
      </c>
      <c r="AC610" s="119"/>
      <c r="AD610" s="119"/>
      <c r="AE610" s="119"/>
      <c r="AF610" s="119"/>
      <c r="AG610" s="119"/>
      <c r="AH610" s="119"/>
      <c r="AI610" s="119"/>
      <c r="AJ610" s="119"/>
      <c r="AK610" s="477"/>
      <c r="AL610" s="477"/>
      <c r="AM610" s="119"/>
      <c r="AN610" s="119"/>
      <c r="AO610" s="119"/>
      <c r="AP610" s="119"/>
      <c r="AQ610" s="119"/>
      <c r="AR610" s="119"/>
    </row>
    <row r="611" spans="1:44" s="6" customFormat="1" ht="33.75" customHeight="1" hidden="1">
      <c r="A611" s="29" t="s">
        <v>586</v>
      </c>
      <c r="B611" s="51" t="s">
        <v>691</v>
      </c>
      <c r="C611" s="516" t="s">
        <v>1073</v>
      </c>
      <c r="D611" s="516" t="s">
        <v>1026</v>
      </c>
      <c r="E611" s="377"/>
      <c r="F611" s="377" t="s">
        <v>237</v>
      </c>
      <c r="G611" s="377"/>
      <c r="H611" s="377" t="s">
        <v>237</v>
      </c>
      <c r="I611" s="377"/>
      <c r="J611" s="377" t="s">
        <v>237</v>
      </c>
      <c r="K611" s="462">
        <f t="shared" si="24"/>
        <v>0</v>
      </c>
      <c r="L611" s="377" t="s">
        <v>237</v>
      </c>
      <c r="M611" s="377"/>
      <c r="N611" s="377" t="s">
        <v>237</v>
      </c>
      <c r="O611" s="377"/>
      <c r="P611" s="377" t="s">
        <v>237</v>
      </c>
      <c r="Q611" s="444"/>
      <c r="R611" s="377" t="s">
        <v>237</v>
      </c>
      <c r="S611" s="378"/>
      <c r="T611" s="377" t="s">
        <v>237</v>
      </c>
      <c r="U611" s="378"/>
      <c r="V611" s="377" t="s">
        <v>237</v>
      </c>
      <c r="W611" s="463">
        <f t="shared" si="25"/>
        <v>0</v>
      </c>
      <c r="X611" s="377" t="s">
        <v>237</v>
      </c>
      <c r="Y611" s="378"/>
      <c r="Z611" s="377" t="s">
        <v>237</v>
      </c>
      <c r="AA611" s="378"/>
      <c r="AB611" s="377" t="s">
        <v>237</v>
      </c>
      <c r="AC611" s="119"/>
      <c r="AD611" s="119"/>
      <c r="AE611" s="119"/>
      <c r="AF611" s="119"/>
      <c r="AG611" s="119"/>
      <c r="AH611" s="119"/>
      <c r="AI611" s="119"/>
      <c r="AJ611" s="119"/>
      <c r="AK611" s="477"/>
      <c r="AL611" s="477"/>
      <c r="AM611" s="119"/>
      <c r="AN611" s="119"/>
      <c r="AO611" s="119"/>
      <c r="AP611" s="119"/>
      <c r="AQ611" s="119"/>
      <c r="AR611" s="119"/>
    </row>
    <row r="612" spans="1:44" s="6" customFormat="1" ht="22.5" customHeight="1" hidden="1">
      <c r="A612" s="29" t="s">
        <v>585</v>
      </c>
      <c r="B612" s="51" t="s">
        <v>692</v>
      </c>
      <c r="C612" s="516" t="s">
        <v>1074</v>
      </c>
      <c r="D612" s="516" t="s">
        <v>1026</v>
      </c>
      <c r="E612" s="377"/>
      <c r="F612" s="377" t="s">
        <v>237</v>
      </c>
      <c r="G612" s="377"/>
      <c r="H612" s="377" t="s">
        <v>237</v>
      </c>
      <c r="I612" s="377"/>
      <c r="J612" s="377" t="s">
        <v>237</v>
      </c>
      <c r="K612" s="462">
        <f t="shared" si="24"/>
        <v>0</v>
      </c>
      <c r="L612" s="377" t="s">
        <v>237</v>
      </c>
      <c r="M612" s="377"/>
      <c r="N612" s="377" t="s">
        <v>237</v>
      </c>
      <c r="O612" s="377"/>
      <c r="P612" s="377" t="s">
        <v>237</v>
      </c>
      <c r="Q612" s="444"/>
      <c r="R612" s="377" t="s">
        <v>237</v>
      </c>
      <c r="S612" s="378"/>
      <c r="T612" s="377" t="s">
        <v>237</v>
      </c>
      <c r="U612" s="378"/>
      <c r="V612" s="377" t="s">
        <v>237</v>
      </c>
      <c r="W612" s="463">
        <f t="shared" si="25"/>
        <v>0</v>
      </c>
      <c r="X612" s="377" t="s">
        <v>237</v>
      </c>
      <c r="Y612" s="378"/>
      <c r="Z612" s="377" t="s">
        <v>237</v>
      </c>
      <c r="AA612" s="378"/>
      <c r="AB612" s="377" t="s">
        <v>237</v>
      </c>
      <c r="AC612" s="119"/>
      <c r="AD612" s="119"/>
      <c r="AE612" s="119"/>
      <c r="AF612" s="119"/>
      <c r="AG612" s="119"/>
      <c r="AH612" s="119"/>
      <c r="AI612" s="119"/>
      <c r="AJ612" s="119"/>
      <c r="AK612" s="477"/>
      <c r="AL612" s="477"/>
      <c r="AM612" s="119"/>
      <c r="AN612" s="119"/>
      <c r="AO612" s="119"/>
      <c r="AP612" s="119"/>
      <c r="AQ612" s="119"/>
      <c r="AR612" s="119"/>
    </row>
    <row r="613" spans="1:44" s="6" customFormat="1" ht="23.25" customHeight="1" hidden="1">
      <c r="A613" s="29" t="s">
        <v>592</v>
      </c>
      <c r="B613" s="51" t="s">
        <v>693</v>
      </c>
      <c r="C613" s="516" t="s">
        <v>1025</v>
      </c>
      <c r="D613" s="516" t="s">
        <v>1026</v>
      </c>
      <c r="E613" s="377"/>
      <c r="F613" s="377" t="s">
        <v>237</v>
      </c>
      <c r="G613" s="377"/>
      <c r="H613" s="377" t="s">
        <v>237</v>
      </c>
      <c r="I613" s="377"/>
      <c r="J613" s="377" t="s">
        <v>237</v>
      </c>
      <c r="K613" s="462">
        <f t="shared" si="24"/>
        <v>0</v>
      </c>
      <c r="L613" s="377" t="s">
        <v>237</v>
      </c>
      <c r="M613" s="377"/>
      <c r="N613" s="377" t="s">
        <v>237</v>
      </c>
      <c r="O613" s="377"/>
      <c r="P613" s="377" t="s">
        <v>237</v>
      </c>
      <c r="Q613" s="444"/>
      <c r="R613" s="377" t="s">
        <v>237</v>
      </c>
      <c r="S613" s="378"/>
      <c r="T613" s="377" t="s">
        <v>237</v>
      </c>
      <c r="U613" s="378"/>
      <c r="V613" s="377" t="s">
        <v>237</v>
      </c>
      <c r="W613" s="463">
        <f t="shared" si="25"/>
        <v>0</v>
      </c>
      <c r="X613" s="377" t="s">
        <v>237</v>
      </c>
      <c r="Y613" s="378"/>
      <c r="Z613" s="377" t="s">
        <v>237</v>
      </c>
      <c r="AA613" s="378"/>
      <c r="AB613" s="377" t="s">
        <v>237</v>
      </c>
      <c r="AC613" s="119"/>
      <c r="AD613" s="119"/>
      <c r="AE613" s="119"/>
      <c r="AF613" s="119"/>
      <c r="AG613" s="119"/>
      <c r="AH613" s="119"/>
      <c r="AI613" s="119"/>
      <c r="AJ613" s="119"/>
      <c r="AK613" s="477"/>
      <c r="AL613" s="477"/>
      <c r="AM613" s="119"/>
      <c r="AN613" s="119"/>
      <c r="AO613" s="119"/>
      <c r="AP613" s="119"/>
      <c r="AQ613" s="119"/>
      <c r="AR613" s="119"/>
    </row>
    <row r="614" spans="1:44" s="6" customFormat="1" ht="12.75" customHeight="1" hidden="1">
      <c r="A614" s="29" t="s">
        <v>649</v>
      </c>
      <c r="B614" s="51" t="s">
        <v>694</v>
      </c>
      <c r="C614" s="516" t="s">
        <v>1048</v>
      </c>
      <c r="D614" s="516" t="s">
        <v>1026</v>
      </c>
      <c r="E614" s="377"/>
      <c r="F614" s="377" t="s">
        <v>237</v>
      </c>
      <c r="G614" s="377"/>
      <c r="H614" s="377" t="s">
        <v>237</v>
      </c>
      <c r="I614" s="377"/>
      <c r="J614" s="377" t="s">
        <v>237</v>
      </c>
      <c r="K614" s="462">
        <f t="shared" si="24"/>
        <v>0</v>
      </c>
      <c r="L614" s="377" t="s">
        <v>237</v>
      </c>
      <c r="M614" s="377"/>
      <c r="N614" s="377" t="s">
        <v>237</v>
      </c>
      <c r="O614" s="377"/>
      <c r="P614" s="377" t="s">
        <v>237</v>
      </c>
      <c r="Q614" s="444"/>
      <c r="R614" s="377" t="s">
        <v>237</v>
      </c>
      <c r="S614" s="378"/>
      <c r="T614" s="377" t="s">
        <v>237</v>
      </c>
      <c r="U614" s="378"/>
      <c r="V614" s="377" t="s">
        <v>237</v>
      </c>
      <c r="W614" s="463">
        <f t="shared" si="25"/>
        <v>0</v>
      </c>
      <c r="X614" s="377" t="s">
        <v>237</v>
      </c>
      <c r="Y614" s="378"/>
      <c r="Z614" s="377" t="s">
        <v>237</v>
      </c>
      <c r="AA614" s="378"/>
      <c r="AB614" s="377" t="s">
        <v>237</v>
      </c>
      <c r="AC614" s="119"/>
      <c r="AD614" s="119"/>
      <c r="AE614" s="119"/>
      <c r="AF614" s="119"/>
      <c r="AG614" s="119"/>
      <c r="AH614" s="119"/>
      <c r="AI614" s="119"/>
      <c r="AJ614" s="119"/>
      <c r="AK614" s="477"/>
      <c r="AL614" s="477"/>
      <c r="AM614" s="119"/>
      <c r="AN614" s="119"/>
      <c r="AO614" s="119"/>
      <c r="AP614" s="119"/>
      <c r="AQ614" s="119"/>
      <c r="AR614" s="119"/>
    </row>
    <row r="615" spans="1:44" s="6" customFormat="1" ht="31.5" customHeight="1" hidden="1">
      <c r="A615" s="118" t="s">
        <v>607</v>
      </c>
      <c r="B615" s="51" t="s">
        <v>695</v>
      </c>
      <c r="C615" s="97" t="s">
        <v>1048</v>
      </c>
      <c r="D615" s="97" t="s">
        <v>1026</v>
      </c>
      <c r="E615" s="378"/>
      <c r="F615" s="377" t="s">
        <v>237</v>
      </c>
      <c r="G615" s="378"/>
      <c r="H615" s="378" t="s">
        <v>237</v>
      </c>
      <c r="I615" s="378"/>
      <c r="J615" s="378" t="s">
        <v>237</v>
      </c>
      <c r="K615" s="462">
        <f t="shared" si="24"/>
        <v>0</v>
      </c>
      <c r="L615" s="378" t="s">
        <v>237</v>
      </c>
      <c r="M615" s="378"/>
      <c r="N615" s="378" t="s">
        <v>237</v>
      </c>
      <c r="O615" s="378"/>
      <c r="P615" s="378" t="s">
        <v>237</v>
      </c>
      <c r="Q615" s="444"/>
      <c r="R615" s="378" t="s">
        <v>237</v>
      </c>
      <c r="S615" s="378"/>
      <c r="T615" s="378" t="s">
        <v>237</v>
      </c>
      <c r="U615" s="378"/>
      <c r="V615" s="378" t="s">
        <v>237</v>
      </c>
      <c r="W615" s="463">
        <f t="shared" si="25"/>
        <v>0</v>
      </c>
      <c r="X615" s="378" t="s">
        <v>237</v>
      </c>
      <c r="Y615" s="378"/>
      <c r="Z615" s="378" t="s">
        <v>237</v>
      </c>
      <c r="AA615" s="378"/>
      <c r="AB615" s="378" t="s">
        <v>237</v>
      </c>
      <c r="AC615" s="119"/>
      <c r="AD615" s="119"/>
      <c r="AE615" s="119"/>
      <c r="AF615" s="119"/>
      <c r="AG615" s="119"/>
      <c r="AH615" s="119"/>
      <c r="AI615" s="119"/>
      <c r="AJ615" s="119"/>
      <c r="AK615" s="477"/>
      <c r="AL615" s="477"/>
      <c r="AM615" s="119"/>
      <c r="AN615" s="119"/>
      <c r="AO615" s="119"/>
      <c r="AP615" s="119"/>
      <c r="AQ615" s="119"/>
      <c r="AR615" s="119"/>
    </row>
    <row r="616" spans="1:44" s="6" customFormat="1" ht="24.75" customHeight="1" hidden="1">
      <c r="A616" s="29" t="s">
        <v>589</v>
      </c>
      <c r="B616" s="99"/>
      <c r="C616" s="150"/>
      <c r="D616" s="150"/>
      <c r="E616" s="453"/>
      <c r="F616" s="383"/>
      <c r="G616" s="453"/>
      <c r="H616" s="383"/>
      <c r="I616" s="383"/>
      <c r="J616" s="383"/>
      <c r="K616" s="462">
        <f t="shared" si="24"/>
        <v>0</v>
      </c>
      <c r="L616" s="383"/>
      <c r="M616" s="383"/>
      <c r="N616" s="383"/>
      <c r="O616" s="383"/>
      <c r="P616" s="383"/>
      <c r="Q616" s="454"/>
      <c r="R616" s="383"/>
      <c r="S616" s="383"/>
      <c r="T616" s="383"/>
      <c r="U616" s="453"/>
      <c r="V616" s="383"/>
      <c r="W616" s="463">
        <f t="shared" si="25"/>
        <v>0</v>
      </c>
      <c r="X616" s="383"/>
      <c r="Y616" s="383"/>
      <c r="Z616" s="383"/>
      <c r="AA616" s="383"/>
      <c r="AB616" s="383"/>
      <c r="AC616" s="119"/>
      <c r="AD616" s="119"/>
      <c r="AE616" s="119"/>
      <c r="AF616" s="119"/>
      <c r="AG616" s="119"/>
      <c r="AH616" s="119"/>
      <c r="AI616" s="119"/>
      <c r="AJ616" s="119"/>
      <c r="AK616" s="477"/>
      <c r="AL616" s="477"/>
      <c r="AM616" s="119"/>
      <c r="AN616" s="119"/>
      <c r="AO616" s="119"/>
      <c r="AP616" s="119"/>
      <c r="AQ616" s="119"/>
      <c r="AR616" s="119"/>
    </row>
    <row r="617" spans="1:44" s="6" customFormat="1" ht="46.5" customHeight="1" hidden="1">
      <c r="A617" s="29" t="s">
        <v>590</v>
      </c>
      <c r="B617" s="50" t="s">
        <v>696</v>
      </c>
      <c r="C617" s="516" t="s">
        <v>1072</v>
      </c>
      <c r="D617" s="516" t="s">
        <v>1026</v>
      </c>
      <c r="E617" s="377"/>
      <c r="F617" s="377" t="s">
        <v>237</v>
      </c>
      <c r="G617" s="377"/>
      <c r="H617" s="377" t="s">
        <v>237</v>
      </c>
      <c r="I617" s="377"/>
      <c r="J617" s="377" t="s">
        <v>237</v>
      </c>
      <c r="K617" s="462">
        <f t="shared" si="24"/>
        <v>0</v>
      </c>
      <c r="L617" s="377" t="s">
        <v>237</v>
      </c>
      <c r="M617" s="377"/>
      <c r="N617" s="377" t="s">
        <v>237</v>
      </c>
      <c r="O617" s="377"/>
      <c r="P617" s="377" t="s">
        <v>237</v>
      </c>
      <c r="Q617" s="583"/>
      <c r="R617" s="377" t="s">
        <v>237</v>
      </c>
      <c r="S617" s="377"/>
      <c r="T617" s="377" t="s">
        <v>237</v>
      </c>
      <c r="U617" s="377"/>
      <c r="V617" s="377" t="s">
        <v>237</v>
      </c>
      <c r="W617" s="463">
        <f t="shared" si="25"/>
        <v>0</v>
      </c>
      <c r="X617" s="377" t="s">
        <v>237</v>
      </c>
      <c r="Y617" s="377"/>
      <c r="Z617" s="377" t="s">
        <v>237</v>
      </c>
      <c r="AA617" s="377"/>
      <c r="AB617" s="377" t="s">
        <v>237</v>
      </c>
      <c r="AC617" s="119"/>
      <c r="AD617" s="119"/>
      <c r="AE617" s="119"/>
      <c r="AF617" s="119"/>
      <c r="AG617" s="119"/>
      <c r="AH617" s="119"/>
      <c r="AI617" s="119"/>
      <c r="AJ617" s="119"/>
      <c r="AK617" s="477"/>
      <c r="AL617" s="477"/>
      <c r="AM617" s="119"/>
      <c r="AN617" s="119"/>
      <c r="AO617" s="119"/>
      <c r="AP617" s="119"/>
      <c r="AQ617" s="119"/>
      <c r="AR617" s="119"/>
    </row>
    <row r="618" spans="1:44" s="6" customFormat="1" ht="56.25" customHeight="1" hidden="1">
      <c r="A618" s="29" t="s">
        <v>591</v>
      </c>
      <c r="B618" s="51" t="s">
        <v>697</v>
      </c>
      <c r="C618" s="516" t="s">
        <v>1047</v>
      </c>
      <c r="D618" s="516" t="s">
        <v>1026</v>
      </c>
      <c r="E618" s="377"/>
      <c r="F618" s="377" t="s">
        <v>237</v>
      </c>
      <c r="G618" s="377"/>
      <c r="H618" s="377" t="s">
        <v>237</v>
      </c>
      <c r="I618" s="377"/>
      <c r="J618" s="377" t="s">
        <v>237</v>
      </c>
      <c r="K618" s="462">
        <f t="shared" si="24"/>
        <v>0</v>
      </c>
      <c r="L618" s="377" t="s">
        <v>237</v>
      </c>
      <c r="M618" s="377"/>
      <c r="N618" s="377" t="s">
        <v>237</v>
      </c>
      <c r="O618" s="377"/>
      <c r="P618" s="377" t="s">
        <v>237</v>
      </c>
      <c r="Q618" s="444"/>
      <c r="R618" s="377" t="s">
        <v>237</v>
      </c>
      <c r="S618" s="378"/>
      <c r="T618" s="377" t="s">
        <v>237</v>
      </c>
      <c r="U618" s="378"/>
      <c r="V618" s="377" t="s">
        <v>237</v>
      </c>
      <c r="W618" s="463">
        <f t="shared" si="25"/>
        <v>0</v>
      </c>
      <c r="X618" s="377" t="s">
        <v>237</v>
      </c>
      <c r="Y618" s="378"/>
      <c r="Z618" s="377" t="s">
        <v>237</v>
      </c>
      <c r="AA618" s="378"/>
      <c r="AB618" s="377" t="s">
        <v>237</v>
      </c>
      <c r="AC618" s="119"/>
      <c r="AD618" s="119"/>
      <c r="AE618" s="119"/>
      <c r="AF618" s="119"/>
      <c r="AG618" s="119"/>
      <c r="AH618" s="119"/>
      <c r="AI618" s="119"/>
      <c r="AJ618" s="119"/>
      <c r="AK618" s="477"/>
      <c r="AL618" s="477"/>
      <c r="AM618" s="119"/>
      <c r="AN618" s="119"/>
      <c r="AO618" s="119"/>
      <c r="AP618" s="119"/>
      <c r="AQ618" s="119"/>
      <c r="AR618" s="119"/>
    </row>
    <row r="619" spans="1:44" s="6" customFormat="1" ht="33.75" customHeight="1" hidden="1">
      <c r="A619" s="29" t="s">
        <v>586</v>
      </c>
      <c r="B619" s="51" t="s">
        <v>698</v>
      </c>
      <c r="C619" s="516" t="s">
        <v>1073</v>
      </c>
      <c r="D619" s="516" t="s">
        <v>1026</v>
      </c>
      <c r="E619" s="377"/>
      <c r="F619" s="377" t="s">
        <v>237</v>
      </c>
      <c r="G619" s="377"/>
      <c r="H619" s="377" t="s">
        <v>237</v>
      </c>
      <c r="I619" s="377"/>
      <c r="J619" s="377" t="s">
        <v>237</v>
      </c>
      <c r="K619" s="462">
        <f t="shared" si="24"/>
        <v>0</v>
      </c>
      <c r="L619" s="377" t="s">
        <v>237</v>
      </c>
      <c r="M619" s="377"/>
      <c r="N619" s="377" t="s">
        <v>237</v>
      </c>
      <c r="O619" s="377"/>
      <c r="P619" s="377" t="s">
        <v>237</v>
      </c>
      <c r="Q619" s="444"/>
      <c r="R619" s="377" t="s">
        <v>237</v>
      </c>
      <c r="S619" s="378"/>
      <c r="T619" s="377" t="s">
        <v>237</v>
      </c>
      <c r="U619" s="378"/>
      <c r="V619" s="377" t="s">
        <v>237</v>
      </c>
      <c r="W619" s="463">
        <f t="shared" si="25"/>
        <v>0</v>
      </c>
      <c r="X619" s="377" t="s">
        <v>237</v>
      </c>
      <c r="Y619" s="378"/>
      <c r="Z619" s="377" t="s">
        <v>237</v>
      </c>
      <c r="AA619" s="378"/>
      <c r="AB619" s="377" t="s">
        <v>237</v>
      </c>
      <c r="AC619" s="119"/>
      <c r="AD619" s="119"/>
      <c r="AE619" s="119"/>
      <c r="AF619" s="119"/>
      <c r="AG619" s="119"/>
      <c r="AH619" s="119"/>
      <c r="AI619" s="119"/>
      <c r="AJ619" s="119"/>
      <c r="AK619" s="477"/>
      <c r="AL619" s="477"/>
      <c r="AM619" s="119"/>
      <c r="AN619" s="119"/>
      <c r="AO619" s="119"/>
      <c r="AP619" s="119"/>
      <c r="AQ619" s="119"/>
      <c r="AR619" s="119"/>
    </row>
    <row r="620" spans="1:44" s="6" customFormat="1" ht="22.5" customHeight="1" hidden="1">
      <c r="A620" s="29" t="s">
        <v>585</v>
      </c>
      <c r="B620" s="51" t="s">
        <v>699</v>
      </c>
      <c r="C620" s="516" t="s">
        <v>1074</v>
      </c>
      <c r="D620" s="516" t="s">
        <v>1026</v>
      </c>
      <c r="E620" s="377"/>
      <c r="F620" s="377" t="s">
        <v>237</v>
      </c>
      <c r="G620" s="377"/>
      <c r="H620" s="377" t="s">
        <v>237</v>
      </c>
      <c r="I620" s="377"/>
      <c r="J620" s="377" t="s">
        <v>237</v>
      </c>
      <c r="K620" s="462">
        <f t="shared" si="24"/>
        <v>0</v>
      </c>
      <c r="L620" s="377" t="s">
        <v>237</v>
      </c>
      <c r="M620" s="377"/>
      <c r="N620" s="377" t="s">
        <v>237</v>
      </c>
      <c r="O620" s="377"/>
      <c r="P620" s="377" t="s">
        <v>237</v>
      </c>
      <c r="Q620" s="444"/>
      <c r="R620" s="377" t="s">
        <v>237</v>
      </c>
      <c r="S620" s="378"/>
      <c r="T620" s="377" t="s">
        <v>237</v>
      </c>
      <c r="U620" s="378"/>
      <c r="V620" s="377" t="s">
        <v>237</v>
      </c>
      <c r="W620" s="463">
        <f t="shared" si="25"/>
        <v>0</v>
      </c>
      <c r="X620" s="377" t="s">
        <v>237</v>
      </c>
      <c r="Y620" s="378"/>
      <c r="Z620" s="377" t="s">
        <v>237</v>
      </c>
      <c r="AA620" s="378"/>
      <c r="AB620" s="377" t="s">
        <v>237</v>
      </c>
      <c r="AC620" s="119"/>
      <c r="AD620" s="119"/>
      <c r="AE620" s="119"/>
      <c r="AF620" s="119"/>
      <c r="AG620" s="119"/>
      <c r="AH620" s="119"/>
      <c r="AI620" s="119"/>
      <c r="AJ620" s="119"/>
      <c r="AK620" s="477"/>
      <c r="AL620" s="477"/>
      <c r="AM620" s="119"/>
      <c r="AN620" s="119"/>
      <c r="AO620" s="119"/>
      <c r="AP620" s="119"/>
      <c r="AQ620" s="119"/>
      <c r="AR620" s="119"/>
    </row>
    <row r="621" spans="1:44" s="6" customFormat="1" ht="24" customHeight="1" hidden="1">
      <c r="A621" s="29" t="s">
        <v>592</v>
      </c>
      <c r="B621" s="51" t="s">
        <v>700</v>
      </c>
      <c r="C621" s="516" t="s">
        <v>1048</v>
      </c>
      <c r="D621" s="516" t="s">
        <v>1026</v>
      </c>
      <c r="E621" s="377"/>
      <c r="F621" s="377" t="s">
        <v>237</v>
      </c>
      <c r="G621" s="377"/>
      <c r="H621" s="377" t="s">
        <v>237</v>
      </c>
      <c r="I621" s="377"/>
      <c r="J621" s="377" t="s">
        <v>237</v>
      </c>
      <c r="K621" s="462">
        <f t="shared" si="24"/>
        <v>0</v>
      </c>
      <c r="L621" s="377" t="s">
        <v>237</v>
      </c>
      <c r="M621" s="377"/>
      <c r="N621" s="377" t="s">
        <v>237</v>
      </c>
      <c r="O621" s="377"/>
      <c r="P621" s="377" t="s">
        <v>237</v>
      </c>
      <c r="Q621" s="444"/>
      <c r="R621" s="377" t="s">
        <v>237</v>
      </c>
      <c r="S621" s="378"/>
      <c r="T621" s="377" t="s">
        <v>237</v>
      </c>
      <c r="U621" s="378"/>
      <c r="V621" s="377" t="s">
        <v>237</v>
      </c>
      <c r="W621" s="463">
        <f t="shared" si="25"/>
        <v>0</v>
      </c>
      <c r="X621" s="377" t="s">
        <v>237</v>
      </c>
      <c r="Y621" s="378"/>
      <c r="Z621" s="377" t="s">
        <v>237</v>
      </c>
      <c r="AA621" s="378"/>
      <c r="AB621" s="377" t="s">
        <v>237</v>
      </c>
      <c r="AC621" s="119"/>
      <c r="AD621" s="119"/>
      <c r="AE621" s="119"/>
      <c r="AF621" s="119"/>
      <c r="AG621" s="119"/>
      <c r="AH621" s="119"/>
      <c r="AI621" s="119"/>
      <c r="AJ621" s="119"/>
      <c r="AK621" s="477"/>
      <c r="AL621" s="477"/>
      <c r="AM621" s="119"/>
      <c r="AN621" s="119"/>
      <c r="AO621" s="119"/>
      <c r="AP621" s="119"/>
      <c r="AQ621" s="119"/>
      <c r="AR621" s="119"/>
    </row>
    <row r="622" spans="1:44" s="6" customFormat="1" ht="12.75" customHeight="1" hidden="1">
      <c r="A622" s="29" t="s">
        <v>649</v>
      </c>
      <c r="B622" s="51" t="s">
        <v>701</v>
      </c>
      <c r="C622" s="516" t="s">
        <v>1048</v>
      </c>
      <c r="D622" s="516" t="s">
        <v>1026</v>
      </c>
      <c r="E622" s="377"/>
      <c r="F622" s="377" t="s">
        <v>237</v>
      </c>
      <c r="G622" s="377"/>
      <c r="H622" s="377" t="s">
        <v>237</v>
      </c>
      <c r="I622" s="377"/>
      <c r="J622" s="377" t="s">
        <v>237</v>
      </c>
      <c r="K622" s="462">
        <f t="shared" si="24"/>
        <v>0</v>
      </c>
      <c r="L622" s="377" t="s">
        <v>237</v>
      </c>
      <c r="M622" s="377"/>
      <c r="N622" s="377" t="s">
        <v>237</v>
      </c>
      <c r="O622" s="377"/>
      <c r="P622" s="377" t="s">
        <v>237</v>
      </c>
      <c r="Q622" s="444"/>
      <c r="R622" s="377" t="s">
        <v>237</v>
      </c>
      <c r="S622" s="378"/>
      <c r="T622" s="377" t="s">
        <v>237</v>
      </c>
      <c r="U622" s="378"/>
      <c r="V622" s="377" t="s">
        <v>237</v>
      </c>
      <c r="W622" s="463">
        <f t="shared" si="25"/>
        <v>0</v>
      </c>
      <c r="X622" s="377" t="s">
        <v>237</v>
      </c>
      <c r="Y622" s="378"/>
      <c r="Z622" s="377" t="s">
        <v>237</v>
      </c>
      <c r="AA622" s="378"/>
      <c r="AB622" s="377" t="s">
        <v>237</v>
      </c>
      <c r="AC622" s="119"/>
      <c r="AD622" s="119"/>
      <c r="AE622" s="119"/>
      <c r="AF622" s="119"/>
      <c r="AG622" s="119"/>
      <c r="AH622" s="119"/>
      <c r="AI622" s="119"/>
      <c r="AJ622" s="119"/>
      <c r="AK622" s="477"/>
      <c r="AL622" s="477"/>
      <c r="AM622" s="119"/>
      <c r="AN622" s="119"/>
      <c r="AO622" s="119"/>
      <c r="AP622" s="119"/>
      <c r="AQ622" s="119"/>
      <c r="AR622" s="119"/>
    </row>
    <row r="623" spans="1:44" s="6" customFormat="1" ht="21" customHeight="1" hidden="1">
      <c r="A623" s="55" t="s">
        <v>79</v>
      </c>
      <c r="B623" s="51" t="s">
        <v>702</v>
      </c>
      <c r="C623" s="97" t="s">
        <v>1052</v>
      </c>
      <c r="D623" s="516" t="s">
        <v>1026</v>
      </c>
      <c r="E623" s="377"/>
      <c r="F623" s="377" t="s">
        <v>237</v>
      </c>
      <c r="G623" s="377"/>
      <c r="H623" s="377" t="s">
        <v>237</v>
      </c>
      <c r="I623" s="377"/>
      <c r="J623" s="377" t="s">
        <v>237</v>
      </c>
      <c r="K623" s="462">
        <f t="shared" si="24"/>
        <v>0</v>
      </c>
      <c r="L623" s="377" t="s">
        <v>237</v>
      </c>
      <c r="M623" s="377"/>
      <c r="N623" s="377" t="s">
        <v>237</v>
      </c>
      <c r="O623" s="377"/>
      <c r="P623" s="377" t="s">
        <v>237</v>
      </c>
      <c r="Q623" s="444"/>
      <c r="R623" s="377" t="s">
        <v>237</v>
      </c>
      <c r="S623" s="378"/>
      <c r="T623" s="377" t="s">
        <v>237</v>
      </c>
      <c r="U623" s="378"/>
      <c r="V623" s="377" t="s">
        <v>237</v>
      </c>
      <c r="W623" s="463">
        <f t="shared" si="25"/>
        <v>0</v>
      </c>
      <c r="X623" s="377" t="s">
        <v>237</v>
      </c>
      <c r="Y623" s="378"/>
      <c r="Z623" s="377" t="s">
        <v>237</v>
      </c>
      <c r="AA623" s="378"/>
      <c r="AB623" s="377" t="s">
        <v>237</v>
      </c>
      <c r="AC623" s="119"/>
      <c r="AD623" s="119"/>
      <c r="AE623" s="119"/>
      <c r="AF623" s="119"/>
      <c r="AG623" s="119"/>
      <c r="AH623" s="119"/>
      <c r="AI623" s="119"/>
      <c r="AJ623" s="119"/>
      <c r="AK623" s="477"/>
      <c r="AL623" s="477"/>
      <c r="AM623" s="119"/>
      <c r="AN623" s="119"/>
      <c r="AO623" s="119"/>
      <c r="AP623" s="119"/>
      <c r="AQ623" s="119"/>
      <c r="AR623" s="119"/>
    </row>
    <row r="624" spans="1:44" s="69" customFormat="1" ht="21.75" customHeight="1">
      <c r="A624" s="55" t="s">
        <v>80</v>
      </c>
      <c r="B624" s="49" t="s">
        <v>703</v>
      </c>
      <c r="C624" s="43" t="s">
        <v>1054</v>
      </c>
      <c r="D624" s="517" t="s">
        <v>1026</v>
      </c>
      <c r="E624" s="353"/>
      <c r="F624" s="353" t="s">
        <v>237</v>
      </c>
      <c r="G624" s="353"/>
      <c r="H624" s="353" t="s">
        <v>237</v>
      </c>
      <c r="I624" s="353"/>
      <c r="J624" s="353" t="s">
        <v>237</v>
      </c>
      <c r="K624" s="73">
        <f t="shared" si="24"/>
        <v>245462664.84</v>
      </c>
      <c r="L624" s="353" t="s">
        <v>237</v>
      </c>
      <c r="M624" s="353"/>
      <c r="N624" s="353" t="s">
        <v>237</v>
      </c>
      <c r="O624" s="353"/>
      <c r="P624" s="353" t="s">
        <v>237</v>
      </c>
      <c r="Q624" s="446"/>
      <c r="R624" s="353" t="s">
        <v>237</v>
      </c>
      <c r="S624" s="209"/>
      <c r="T624" s="353" t="s">
        <v>237</v>
      </c>
      <c r="U624" s="209"/>
      <c r="V624" s="353" t="s">
        <v>237</v>
      </c>
      <c r="W624" s="68">
        <f t="shared" si="25"/>
        <v>225000486.61999997</v>
      </c>
      <c r="X624" s="353" t="s">
        <v>237</v>
      </c>
      <c r="Y624" s="209"/>
      <c r="Z624" s="353" t="s">
        <v>237</v>
      </c>
      <c r="AA624" s="209"/>
      <c r="AB624" s="353" t="s">
        <v>237</v>
      </c>
      <c r="AC624" s="120">
        <f>AC604</f>
        <v>49258290.71</v>
      </c>
      <c r="AD624" s="120">
        <f aca="true" t="shared" si="26" ref="AD624:AP624">AD604</f>
        <v>47422707.21</v>
      </c>
      <c r="AE624" s="120">
        <f t="shared" si="26"/>
        <v>60489497.9</v>
      </c>
      <c r="AF624" s="120">
        <f>AF604</f>
        <v>54007260.84</v>
      </c>
      <c r="AG624" s="120">
        <f t="shared" si="26"/>
        <v>44335669.19</v>
      </c>
      <c r="AH624" s="120">
        <f t="shared" si="26"/>
        <v>39386771.41</v>
      </c>
      <c r="AI624" s="120">
        <f t="shared" si="26"/>
        <v>24307225.67</v>
      </c>
      <c r="AJ624" s="120">
        <f t="shared" si="26"/>
        <v>23897008.45</v>
      </c>
      <c r="AK624" s="120">
        <f t="shared" si="26"/>
        <v>32671427.32</v>
      </c>
      <c r="AL624" s="120">
        <f t="shared" si="26"/>
        <v>29510563.07</v>
      </c>
      <c r="AM624" s="120">
        <f t="shared" si="26"/>
        <v>19099589.51</v>
      </c>
      <c r="AN624" s="120">
        <f t="shared" si="26"/>
        <v>18135211.11</v>
      </c>
      <c r="AO624" s="120">
        <f t="shared" si="26"/>
        <v>14551864.54</v>
      </c>
      <c r="AP624" s="120">
        <f t="shared" si="26"/>
        <v>11977667.48</v>
      </c>
      <c r="AQ624" s="120">
        <f>AQ604</f>
        <v>749100</v>
      </c>
      <c r="AR624" s="120">
        <f>AR604</f>
        <v>663297.05</v>
      </c>
    </row>
    <row r="625" spans="1:44" s="69" customFormat="1" ht="42">
      <c r="A625" s="118" t="s">
        <v>704</v>
      </c>
      <c r="B625" s="49" t="s">
        <v>705</v>
      </c>
      <c r="C625" s="43" t="s">
        <v>1054</v>
      </c>
      <c r="D625" s="43" t="s">
        <v>1026</v>
      </c>
      <c r="E625" s="209"/>
      <c r="F625" s="353" t="s">
        <v>237</v>
      </c>
      <c r="G625" s="209"/>
      <c r="H625" s="353" t="s">
        <v>237</v>
      </c>
      <c r="I625" s="209"/>
      <c r="J625" s="353" t="s">
        <v>237</v>
      </c>
      <c r="K625" s="73">
        <f t="shared" si="24"/>
        <v>65183309.99999999</v>
      </c>
      <c r="L625" s="353" t="s">
        <v>237</v>
      </c>
      <c r="M625" s="209"/>
      <c r="N625" s="353" t="s">
        <v>237</v>
      </c>
      <c r="O625" s="209"/>
      <c r="P625" s="353" t="s">
        <v>237</v>
      </c>
      <c r="Q625" s="446"/>
      <c r="R625" s="353" t="s">
        <v>237</v>
      </c>
      <c r="S625" s="209"/>
      <c r="T625" s="353" t="s">
        <v>237</v>
      </c>
      <c r="U625" s="209"/>
      <c r="V625" s="353" t="s">
        <v>237</v>
      </c>
      <c r="W625" s="68">
        <f t="shared" si="25"/>
        <v>60705823.39</v>
      </c>
      <c r="X625" s="353" t="s">
        <v>237</v>
      </c>
      <c r="Y625" s="209"/>
      <c r="Z625" s="353" t="s">
        <v>237</v>
      </c>
      <c r="AA625" s="209"/>
      <c r="AB625" s="353" t="s">
        <v>237</v>
      </c>
      <c r="AC625" s="120">
        <f>SUM(AC627:AC632)</f>
        <v>10048691.3</v>
      </c>
      <c r="AD625" s="120">
        <f aca="true" t="shared" si="27" ref="AD625:AO625">SUM(AD627:AD632)</f>
        <v>9678974.54</v>
      </c>
      <c r="AE625" s="120">
        <f t="shared" si="27"/>
        <v>10363423.92</v>
      </c>
      <c r="AF625" s="120">
        <f t="shared" si="27"/>
        <v>9668630.18</v>
      </c>
      <c r="AG625" s="120">
        <f t="shared" si="27"/>
        <v>12675567.82</v>
      </c>
      <c r="AH625" s="120">
        <f t="shared" si="27"/>
        <v>11240139.76</v>
      </c>
      <c r="AI625" s="120">
        <f t="shared" si="27"/>
        <v>8901305.58</v>
      </c>
      <c r="AJ625" s="120">
        <f t="shared" si="27"/>
        <v>8727877.33</v>
      </c>
      <c r="AK625" s="120">
        <f t="shared" si="27"/>
        <v>12557714.45</v>
      </c>
      <c r="AL625" s="120">
        <f t="shared" si="27"/>
        <v>11654489.38</v>
      </c>
      <c r="AM625" s="120">
        <f t="shared" si="27"/>
        <v>7391541.14</v>
      </c>
      <c r="AN625" s="120">
        <f t="shared" si="27"/>
        <v>7064692.35</v>
      </c>
      <c r="AO625" s="120">
        <f t="shared" si="27"/>
        <v>3245065.79</v>
      </c>
      <c r="AP625" s="120">
        <f>SUM(AP627:AP632)</f>
        <v>2671019.85</v>
      </c>
      <c r="AQ625" s="120"/>
      <c r="AR625" s="120"/>
    </row>
    <row r="626" spans="1:44" s="137" customFormat="1" ht="14.25" customHeight="1">
      <c r="A626" s="29" t="s">
        <v>594</v>
      </c>
      <c r="B626" s="99"/>
      <c r="C626" s="150"/>
      <c r="D626" s="150"/>
      <c r="E626" s="453"/>
      <c r="F626" s="453"/>
      <c r="G626" s="383"/>
      <c r="H626" s="453"/>
      <c r="I626" s="383"/>
      <c r="J626" s="453"/>
      <c r="K626" s="685">
        <f>AC627+AE627+AG627+AI627+AK627+AM627+AO627+AQ627</f>
        <v>36332748.83</v>
      </c>
      <c r="L626" s="453"/>
      <c r="M626" s="383"/>
      <c r="N626" s="453"/>
      <c r="O626" s="383"/>
      <c r="P626" s="453"/>
      <c r="Q626" s="454"/>
      <c r="R626" s="453"/>
      <c r="S626" s="383"/>
      <c r="T626" s="453"/>
      <c r="U626" s="383"/>
      <c r="V626" s="453"/>
      <c r="W626" s="685">
        <f>AD627+AF627+AH627+AJ627+AL627+AN627+AP627+AR627</f>
        <v>33258764.33</v>
      </c>
      <c r="X626" s="453"/>
      <c r="Y626" s="383"/>
      <c r="Z626" s="453"/>
      <c r="AA626" s="383"/>
      <c r="AB626" s="383"/>
      <c r="AC626" s="212"/>
      <c r="AD626" s="212"/>
      <c r="AE626" s="212"/>
      <c r="AF626" s="212"/>
      <c r="AG626" s="212"/>
      <c r="AH626" s="212"/>
      <c r="AI626" s="212"/>
      <c r="AJ626" s="212"/>
      <c r="AK626" s="212"/>
      <c r="AL626" s="212"/>
      <c r="AM626" s="212"/>
      <c r="AN626" s="212"/>
      <c r="AO626" s="212"/>
      <c r="AP626" s="212"/>
      <c r="AQ626" s="212"/>
      <c r="AR626" s="212"/>
    </row>
    <row r="627" spans="1:44" s="137" customFormat="1" ht="24.75" customHeight="1">
      <c r="A627" s="29" t="s">
        <v>595</v>
      </c>
      <c r="B627" s="50" t="s">
        <v>706</v>
      </c>
      <c r="C627" s="516" t="s">
        <v>1025</v>
      </c>
      <c r="D627" s="516" t="s">
        <v>1026</v>
      </c>
      <c r="E627" s="377"/>
      <c r="F627" s="377" t="s">
        <v>237</v>
      </c>
      <c r="G627" s="377"/>
      <c r="H627" s="377" t="s">
        <v>237</v>
      </c>
      <c r="I627" s="377"/>
      <c r="J627" s="377" t="s">
        <v>237</v>
      </c>
      <c r="K627" s="686"/>
      <c r="L627" s="377" t="s">
        <v>237</v>
      </c>
      <c r="M627" s="377"/>
      <c r="N627" s="377" t="s">
        <v>237</v>
      </c>
      <c r="O627" s="377"/>
      <c r="P627" s="377" t="s">
        <v>237</v>
      </c>
      <c r="Q627" s="583"/>
      <c r="R627" s="377" t="s">
        <v>237</v>
      </c>
      <c r="S627" s="377"/>
      <c r="T627" s="377" t="s">
        <v>237</v>
      </c>
      <c r="U627" s="377"/>
      <c r="V627" s="377" t="s">
        <v>237</v>
      </c>
      <c r="W627" s="686"/>
      <c r="X627" s="377" t="s">
        <v>237</v>
      </c>
      <c r="Y627" s="377"/>
      <c r="Z627" s="377" t="s">
        <v>237</v>
      </c>
      <c r="AA627" s="377"/>
      <c r="AB627" s="377" t="s">
        <v>237</v>
      </c>
      <c r="AC627" s="212">
        <v>10048691.3</v>
      </c>
      <c r="AD627" s="212">
        <v>9678974.54</v>
      </c>
      <c r="AE627" s="212">
        <v>10363423.92</v>
      </c>
      <c r="AF627" s="212">
        <v>9668630.18</v>
      </c>
      <c r="AG627" s="212">
        <v>12675567.82</v>
      </c>
      <c r="AH627" s="212">
        <v>11240139.76</v>
      </c>
      <c r="AI627" s="212"/>
      <c r="AJ627" s="212"/>
      <c r="AK627" s="212"/>
      <c r="AL627" s="212"/>
      <c r="AM627" s="212"/>
      <c r="AN627" s="212"/>
      <c r="AO627" s="212">
        <v>3245065.79</v>
      </c>
      <c r="AP627" s="212">
        <v>2671019.85</v>
      </c>
      <c r="AQ627" s="212"/>
      <c r="AR627" s="212"/>
    </row>
    <row r="628" spans="1:44" s="137" customFormat="1" ht="33.75">
      <c r="A628" s="29" t="s">
        <v>596</v>
      </c>
      <c r="B628" s="51" t="s">
        <v>707</v>
      </c>
      <c r="C628" s="97" t="s">
        <v>1076</v>
      </c>
      <c r="D628" s="516" t="s">
        <v>1026</v>
      </c>
      <c r="E628" s="377"/>
      <c r="F628" s="377" t="s">
        <v>237</v>
      </c>
      <c r="G628" s="377"/>
      <c r="H628" s="377" t="s">
        <v>237</v>
      </c>
      <c r="I628" s="377"/>
      <c r="J628" s="377" t="s">
        <v>237</v>
      </c>
      <c r="K628" s="462">
        <f t="shared" si="24"/>
        <v>28850561.17</v>
      </c>
      <c r="L628" s="377" t="s">
        <v>237</v>
      </c>
      <c r="M628" s="377"/>
      <c r="N628" s="377" t="s">
        <v>237</v>
      </c>
      <c r="O628" s="377"/>
      <c r="P628" s="377" t="s">
        <v>237</v>
      </c>
      <c r="Q628" s="444"/>
      <c r="R628" s="377" t="s">
        <v>237</v>
      </c>
      <c r="S628" s="378"/>
      <c r="T628" s="377" t="s">
        <v>237</v>
      </c>
      <c r="U628" s="378"/>
      <c r="V628" s="377" t="s">
        <v>237</v>
      </c>
      <c r="W628" s="463">
        <f t="shared" si="25"/>
        <v>27447059.060000002</v>
      </c>
      <c r="X628" s="377" t="s">
        <v>237</v>
      </c>
      <c r="Y628" s="378"/>
      <c r="Z628" s="377" t="s">
        <v>237</v>
      </c>
      <c r="AA628" s="378"/>
      <c r="AB628" s="377" t="s">
        <v>237</v>
      </c>
      <c r="AC628" s="212"/>
      <c r="AD628" s="212"/>
      <c r="AE628" s="212"/>
      <c r="AF628" s="212"/>
      <c r="AG628" s="212"/>
      <c r="AH628" s="212"/>
      <c r="AI628" s="212">
        <v>8901305.58</v>
      </c>
      <c r="AJ628" s="212">
        <v>8727877.33</v>
      </c>
      <c r="AK628" s="212">
        <v>12557714.45</v>
      </c>
      <c r="AL628" s="212">
        <v>11654489.38</v>
      </c>
      <c r="AM628" s="212">
        <v>7391541.14</v>
      </c>
      <c r="AN628" s="212">
        <v>7064692.35</v>
      </c>
      <c r="AO628" s="212"/>
      <c r="AP628" s="212"/>
      <c r="AQ628" s="212"/>
      <c r="AR628" s="212"/>
    </row>
    <row r="629" spans="1:44" s="137" customFormat="1" ht="22.5">
      <c r="A629" s="29" t="s">
        <v>597</v>
      </c>
      <c r="B629" s="51" t="s">
        <v>708</v>
      </c>
      <c r="C629" s="97" t="s">
        <v>1077</v>
      </c>
      <c r="D629" s="516" t="s">
        <v>1026</v>
      </c>
      <c r="E629" s="377"/>
      <c r="F629" s="377" t="s">
        <v>237</v>
      </c>
      <c r="G629" s="377"/>
      <c r="H629" s="377" t="s">
        <v>237</v>
      </c>
      <c r="I629" s="377"/>
      <c r="J629" s="377" t="s">
        <v>237</v>
      </c>
      <c r="K629" s="462">
        <f t="shared" si="24"/>
        <v>0</v>
      </c>
      <c r="L629" s="377" t="s">
        <v>237</v>
      </c>
      <c r="M629" s="377"/>
      <c r="N629" s="377" t="s">
        <v>237</v>
      </c>
      <c r="O629" s="377"/>
      <c r="P629" s="377" t="s">
        <v>237</v>
      </c>
      <c r="Q629" s="444"/>
      <c r="R629" s="377" t="s">
        <v>237</v>
      </c>
      <c r="S629" s="378"/>
      <c r="T629" s="377" t="s">
        <v>237</v>
      </c>
      <c r="U629" s="378"/>
      <c r="V629" s="377" t="s">
        <v>237</v>
      </c>
      <c r="W629" s="463">
        <f t="shared" si="25"/>
        <v>0</v>
      </c>
      <c r="X629" s="377" t="s">
        <v>237</v>
      </c>
      <c r="Y629" s="378"/>
      <c r="Z629" s="377" t="s">
        <v>237</v>
      </c>
      <c r="AA629" s="378"/>
      <c r="AB629" s="377" t="s">
        <v>237</v>
      </c>
      <c r="AC629" s="212"/>
      <c r="AD629" s="212"/>
      <c r="AE629" s="212"/>
      <c r="AF629" s="212"/>
      <c r="AG629" s="212"/>
      <c r="AH629" s="212"/>
      <c r="AI629" s="212"/>
      <c r="AJ629" s="212"/>
      <c r="AK629" s="212"/>
      <c r="AL629" s="212"/>
      <c r="AM629" s="212"/>
      <c r="AN629" s="212"/>
      <c r="AO629" s="212"/>
      <c r="AP629" s="212"/>
      <c r="AQ629" s="212"/>
      <c r="AR629" s="212"/>
    </row>
    <row r="630" spans="1:44" s="137" customFormat="1" ht="22.5">
      <c r="A630" s="29" t="s">
        <v>598</v>
      </c>
      <c r="B630" s="51" t="s">
        <v>709</v>
      </c>
      <c r="C630" s="97" t="s">
        <v>1054</v>
      </c>
      <c r="D630" s="516" t="s">
        <v>1026</v>
      </c>
      <c r="E630" s="377"/>
      <c r="F630" s="377" t="s">
        <v>237</v>
      </c>
      <c r="G630" s="377"/>
      <c r="H630" s="377" t="s">
        <v>237</v>
      </c>
      <c r="I630" s="377"/>
      <c r="J630" s="377" t="s">
        <v>237</v>
      </c>
      <c r="K630" s="462">
        <f t="shared" si="24"/>
        <v>0</v>
      </c>
      <c r="L630" s="377" t="s">
        <v>237</v>
      </c>
      <c r="M630" s="377"/>
      <c r="N630" s="377" t="s">
        <v>237</v>
      </c>
      <c r="O630" s="377"/>
      <c r="P630" s="377" t="s">
        <v>237</v>
      </c>
      <c r="Q630" s="444"/>
      <c r="R630" s="377" t="s">
        <v>237</v>
      </c>
      <c r="S630" s="378"/>
      <c r="T630" s="377" t="s">
        <v>237</v>
      </c>
      <c r="U630" s="378"/>
      <c r="V630" s="377" t="s">
        <v>237</v>
      </c>
      <c r="W630" s="463">
        <f t="shared" si="25"/>
        <v>0</v>
      </c>
      <c r="X630" s="377" t="s">
        <v>237</v>
      </c>
      <c r="Y630" s="378"/>
      <c r="Z630" s="377" t="s">
        <v>237</v>
      </c>
      <c r="AA630" s="378"/>
      <c r="AB630" s="377" t="s">
        <v>237</v>
      </c>
      <c r="AC630" s="212"/>
      <c r="AD630" s="212"/>
      <c r="AE630" s="212"/>
      <c r="AF630" s="212"/>
      <c r="AG630" s="212"/>
      <c r="AH630" s="212"/>
      <c r="AI630" s="212"/>
      <c r="AJ630" s="212"/>
      <c r="AK630" s="212"/>
      <c r="AL630" s="212"/>
      <c r="AM630" s="212"/>
      <c r="AN630" s="212"/>
      <c r="AO630" s="212"/>
      <c r="AP630" s="212"/>
      <c r="AQ630" s="212"/>
      <c r="AR630" s="212"/>
    </row>
    <row r="631" spans="1:44" s="137" customFormat="1" ht="24" customHeight="1">
      <c r="A631" s="29" t="s">
        <v>599</v>
      </c>
      <c r="B631" s="51" t="s">
        <v>710</v>
      </c>
      <c r="C631" s="97" t="s">
        <v>1025</v>
      </c>
      <c r="D631" s="516" t="s">
        <v>1026</v>
      </c>
      <c r="E631" s="377"/>
      <c r="F631" s="377" t="s">
        <v>237</v>
      </c>
      <c r="G631" s="377"/>
      <c r="H631" s="377" t="s">
        <v>237</v>
      </c>
      <c r="I631" s="377"/>
      <c r="J631" s="377" t="s">
        <v>237</v>
      </c>
      <c r="K631" s="462">
        <f t="shared" si="24"/>
        <v>0</v>
      </c>
      <c r="L631" s="377" t="s">
        <v>237</v>
      </c>
      <c r="M631" s="377"/>
      <c r="N631" s="377" t="s">
        <v>237</v>
      </c>
      <c r="O631" s="377"/>
      <c r="P631" s="377" t="s">
        <v>237</v>
      </c>
      <c r="Q631" s="444"/>
      <c r="R631" s="377" t="s">
        <v>237</v>
      </c>
      <c r="S631" s="378"/>
      <c r="T631" s="377" t="s">
        <v>237</v>
      </c>
      <c r="U631" s="378"/>
      <c r="V631" s="377" t="s">
        <v>237</v>
      </c>
      <c r="W631" s="463">
        <f t="shared" si="25"/>
        <v>0</v>
      </c>
      <c r="X631" s="377" t="s">
        <v>237</v>
      </c>
      <c r="Y631" s="378"/>
      <c r="Z631" s="377" t="s">
        <v>237</v>
      </c>
      <c r="AA631" s="378"/>
      <c r="AB631" s="377" t="s">
        <v>237</v>
      </c>
      <c r="AC631" s="212"/>
      <c r="AD631" s="212"/>
      <c r="AE631" s="212"/>
      <c r="AF631" s="212"/>
      <c r="AG631" s="212"/>
      <c r="AH631" s="212"/>
      <c r="AI631" s="212"/>
      <c r="AJ631" s="212"/>
      <c r="AK631" s="212"/>
      <c r="AL631" s="212"/>
      <c r="AM631" s="212"/>
      <c r="AN631" s="212"/>
      <c r="AO631" s="212"/>
      <c r="AP631" s="212"/>
      <c r="AQ631" s="212"/>
      <c r="AR631" s="212"/>
    </row>
    <row r="632" spans="1:44" s="137" customFormat="1" ht="12.75">
      <c r="A632" s="29" t="s">
        <v>667</v>
      </c>
      <c r="B632" s="51" t="s">
        <v>711</v>
      </c>
      <c r="C632" s="97" t="s">
        <v>1054</v>
      </c>
      <c r="D632" s="516" t="s">
        <v>1026</v>
      </c>
      <c r="E632" s="377"/>
      <c r="F632" s="377" t="s">
        <v>237</v>
      </c>
      <c r="G632" s="377"/>
      <c r="H632" s="377" t="s">
        <v>237</v>
      </c>
      <c r="I632" s="377"/>
      <c r="J632" s="377" t="s">
        <v>237</v>
      </c>
      <c r="K632" s="462">
        <f t="shared" si="24"/>
        <v>0</v>
      </c>
      <c r="L632" s="377" t="s">
        <v>237</v>
      </c>
      <c r="M632" s="377"/>
      <c r="N632" s="377" t="s">
        <v>237</v>
      </c>
      <c r="O632" s="377"/>
      <c r="P632" s="377" t="s">
        <v>237</v>
      </c>
      <c r="Q632" s="444"/>
      <c r="R632" s="377" t="s">
        <v>237</v>
      </c>
      <c r="S632" s="378"/>
      <c r="T632" s="377" t="s">
        <v>237</v>
      </c>
      <c r="U632" s="378"/>
      <c r="V632" s="377" t="s">
        <v>237</v>
      </c>
      <c r="W632" s="463">
        <f t="shared" si="25"/>
        <v>0</v>
      </c>
      <c r="X632" s="377" t="s">
        <v>237</v>
      </c>
      <c r="Y632" s="378"/>
      <c r="Z632" s="377" t="s">
        <v>237</v>
      </c>
      <c r="AA632" s="378"/>
      <c r="AB632" s="377" t="s">
        <v>237</v>
      </c>
      <c r="AC632" s="212"/>
      <c r="AD632" s="212"/>
      <c r="AE632" s="212"/>
      <c r="AF632" s="212"/>
      <c r="AG632" s="212"/>
      <c r="AH632" s="212"/>
      <c r="AI632" s="212"/>
      <c r="AJ632" s="212"/>
      <c r="AK632" s="212"/>
      <c r="AL632" s="212"/>
      <c r="AM632" s="212"/>
      <c r="AN632" s="212"/>
      <c r="AO632" s="212"/>
      <c r="AP632" s="212"/>
      <c r="AQ632" s="212"/>
      <c r="AR632" s="212"/>
    </row>
    <row r="633" spans="1:44" s="69" customFormat="1" ht="21">
      <c r="A633" s="118" t="s">
        <v>600</v>
      </c>
      <c r="B633" s="49" t="s">
        <v>712</v>
      </c>
      <c r="C633" s="43" t="s">
        <v>1054</v>
      </c>
      <c r="D633" s="43" t="s">
        <v>1026</v>
      </c>
      <c r="E633" s="209"/>
      <c r="F633" s="353" t="s">
        <v>237</v>
      </c>
      <c r="G633" s="209"/>
      <c r="H633" s="353" t="s">
        <v>237</v>
      </c>
      <c r="I633" s="209"/>
      <c r="J633" s="353" t="s">
        <v>237</v>
      </c>
      <c r="K633" s="73">
        <f t="shared" si="24"/>
        <v>109544139.35999998</v>
      </c>
      <c r="L633" s="353" t="s">
        <v>237</v>
      </c>
      <c r="M633" s="209"/>
      <c r="N633" s="353" t="s">
        <v>237</v>
      </c>
      <c r="O633" s="209"/>
      <c r="P633" s="353" t="s">
        <v>237</v>
      </c>
      <c r="Q633" s="446"/>
      <c r="R633" s="353" t="s">
        <v>237</v>
      </c>
      <c r="S633" s="209"/>
      <c r="T633" s="353" t="s">
        <v>237</v>
      </c>
      <c r="U633" s="209"/>
      <c r="V633" s="353" t="s">
        <v>237</v>
      </c>
      <c r="W633" s="68">
        <f t="shared" si="25"/>
        <v>101605795.71</v>
      </c>
      <c r="X633" s="353" t="s">
        <v>237</v>
      </c>
      <c r="Y633" s="209"/>
      <c r="Z633" s="353" t="s">
        <v>237</v>
      </c>
      <c r="AA633" s="209"/>
      <c r="AB633" s="353" t="s">
        <v>237</v>
      </c>
      <c r="AC633" s="120">
        <f>SUM(AC635:AC640)</f>
        <v>21230323.3</v>
      </c>
      <c r="AD633" s="120">
        <f aca="true" t="shared" si="28" ref="AD633:AO633">SUM(AD635:AD640)</f>
        <v>20439186.81</v>
      </c>
      <c r="AE633" s="120">
        <f t="shared" si="28"/>
        <v>29736174.61</v>
      </c>
      <c r="AF633" s="120">
        <f t="shared" si="28"/>
        <v>27447062.19</v>
      </c>
      <c r="AG633" s="120">
        <f t="shared" si="28"/>
        <v>21587037.33</v>
      </c>
      <c r="AH633" s="120">
        <f t="shared" si="28"/>
        <v>19170719.67</v>
      </c>
      <c r="AI633" s="120">
        <f t="shared" si="28"/>
        <v>10080207.22</v>
      </c>
      <c r="AJ633" s="120">
        <f t="shared" si="28"/>
        <v>9904539.54</v>
      </c>
      <c r="AK633" s="120">
        <f t="shared" si="28"/>
        <v>13772236.58</v>
      </c>
      <c r="AL633" s="120">
        <f t="shared" si="28"/>
        <v>12781655.82</v>
      </c>
      <c r="AM633" s="120">
        <f t="shared" si="28"/>
        <v>7171895.86</v>
      </c>
      <c r="AN633" s="120">
        <f t="shared" si="28"/>
        <v>6951788.02</v>
      </c>
      <c r="AO633" s="120">
        <f t="shared" si="28"/>
        <v>5966264.46</v>
      </c>
      <c r="AP633" s="120">
        <f>SUM(AP635:AP640)</f>
        <v>4910843.66</v>
      </c>
      <c r="AQ633" s="120"/>
      <c r="AR633" s="120"/>
    </row>
    <row r="634" spans="1:44" s="137" customFormat="1" ht="14.25" customHeight="1">
      <c r="A634" s="29" t="s">
        <v>594</v>
      </c>
      <c r="B634" s="99"/>
      <c r="C634" s="150"/>
      <c r="D634" s="150"/>
      <c r="E634" s="453"/>
      <c r="F634" s="383"/>
      <c r="G634" s="453"/>
      <c r="H634" s="383"/>
      <c r="I634" s="383"/>
      <c r="J634" s="383"/>
      <c r="K634" s="685">
        <f>AC635+AE635+AG635+AI635+AK635+AM635+AO635+AQ635</f>
        <v>78519799.69999999</v>
      </c>
      <c r="L634" s="383"/>
      <c r="M634" s="453"/>
      <c r="N634" s="383"/>
      <c r="O634" s="453"/>
      <c r="P634" s="383"/>
      <c r="Q634" s="584"/>
      <c r="R634" s="383"/>
      <c r="S634" s="453"/>
      <c r="T634" s="383"/>
      <c r="U634" s="453"/>
      <c r="V634" s="383"/>
      <c r="W634" s="685">
        <f>AD635+AF635+AH635+AJ635+AL635+AN635+AP635+AR635</f>
        <v>71967812.33</v>
      </c>
      <c r="X634" s="383"/>
      <c r="Y634" s="383"/>
      <c r="Z634" s="383"/>
      <c r="AA634" s="383"/>
      <c r="AB634" s="383"/>
      <c r="AC634" s="212"/>
      <c r="AD634" s="212"/>
      <c r="AE634" s="212"/>
      <c r="AF634" s="212"/>
      <c r="AG634" s="212"/>
      <c r="AH634" s="212"/>
      <c r="AI634" s="212"/>
      <c r="AJ634" s="212"/>
      <c r="AK634" s="212"/>
      <c r="AL634" s="212"/>
      <c r="AM634" s="212"/>
      <c r="AN634" s="212"/>
      <c r="AO634" s="212"/>
      <c r="AP634" s="212"/>
      <c r="AQ634" s="212"/>
      <c r="AR634" s="212"/>
    </row>
    <row r="635" spans="1:44" s="137" customFormat="1" ht="24.75" customHeight="1">
      <c r="A635" s="29" t="s">
        <v>595</v>
      </c>
      <c r="B635" s="50" t="s">
        <v>713</v>
      </c>
      <c r="C635" s="516" t="s">
        <v>1075</v>
      </c>
      <c r="D635" s="516" t="s">
        <v>1026</v>
      </c>
      <c r="E635" s="377"/>
      <c r="F635" s="377" t="s">
        <v>237</v>
      </c>
      <c r="G635" s="377"/>
      <c r="H635" s="377" t="s">
        <v>237</v>
      </c>
      <c r="I635" s="377"/>
      <c r="J635" s="377" t="s">
        <v>237</v>
      </c>
      <c r="K635" s="686"/>
      <c r="L635" s="377" t="s">
        <v>237</v>
      </c>
      <c r="M635" s="377"/>
      <c r="N635" s="377" t="s">
        <v>237</v>
      </c>
      <c r="O635" s="377"/>
      <c r="P635" s="377" t="s">
        <v>237</v>
      </c>
      <c r="Q635" s="583"/>
      <c r="R635" s="377" t="s">
        <v>237</v>
      </c>
      <c r="S635" s="377"/>
      <c r="T635" s="377" t="s">
        <v>237</v>
      </c>
      <c r="U635" s="377"/>
      <c r="V635" s="377" t="s">
        <v>237</v>
      </c>
      <c r="W635" s="686"/>
      <c r="X635" s="377" t="s">
        <v>237</v>
      </c>
      <c r="Y635" s="377"/>
      <c r="Z635" s="377" t="s">
        <v>237</v>
      </c>
      <c r="AA635" s="377"/>
      <c r="AB635" s="377" t="s">
        <v>237</v>
      </c>
      <c r="AC635" s="212">
        <v>21230323.3</v>
      </c>
      <c r="AD635" s="212">
        <v>20439186.81</v>
      </c>
      <c r="AE635" s="212">
        <v>29736174.61</v>
      </c>
      <c r="AF635" s="212">
        <v>27447062.19</v>
      </c>
      <c r="AG635" s="212">
        <v>21587037.33</v>
      </c>
      <c r="AH635" s="212">
        <v>19170719.67</v>
      </c>
      <c r="AI635" s="212"/>
      <c r="AJ635" s="212"/>
      <c r="AK635" s="212"/>
      <c r="AL635" s="212"/>
      <c r="AM635" s="212"/>
      <c r="AN635" s="212"/>
      <c r="AO635" s="212">
        <v>5966264.46</v>
      </c>
      <c r="AP635" s="212">
        <v>4910843.66</v>
      </c>
      <c r="AQ635" s="212"/>
      <c r="AR635" s="212"/>
    </row>
    <row r="636" spans="1:44" s="137" customFormat="1" ht="33.75">
      <c r="A636" s="29" t="s">
        <v>596</v>
      </c>
      <c r="B636" s="51" t="s">
        <v>714</v>
      </c>
      <c r="C636" s="97" t="s">
        <v>1076</v>
      </c>
      <c r="D636" s="516" t="s">
        <v>1026</v>
      </c>
      <c r="E636" s="377"/>
      <c r="F636" s="377" t="s">
        <v>237</v>
      </c>
      <c r="G636" s="377"/>
      <c r="H636" s="377" t="s">
        <v>237</v>
      </c>
      <c r="I636" s="377"/>
      <c r="J636" s="377" t="s">
        <v>237</v>
      </c>
      <c r="K636" s="462">
        <f t="shared" si="24"/>
        <v>31024339.66</v>
      </c>
      <c r="L636" s="377" t="s">
        <v>237</v>
      </c>
      <c r="M636" s="377"/>
      <c r="N636" s="377" t="s">
        <v>237</v>
      </c>
      <c r="O636" s="377"/>
      <c r="P636" s="377" t="s">
        <v>237</v>
      </c>
      <c r="Q636" s="444"/>
      <c r="R636" s="377" t="s">
        <v>237</v>
      </c>
      <c r="S636" s="378"/>
      <c r="T636" s="377" t="s">
        <v>237</v>
      </c>
      <c r="U636" s="378"/>
      <c r="V636" s="377" t="s">
        <v>237</v>
      </c>
      <c r="W636" s="463">
        <f t="shared" si="25"/>
        <v>29637983.38</v>
      </c>
      <c r="X636" s="377" t="s">
        <v>237</v>
      </c>
      <c r="Y636" s="378"/>
      <c r="Z636" s="377" t="s">
        <v>237</v>
      </c>
      <c r="AA636" s="378"/>
      <c r="AB636" s="377" t="s">
        <v>237</v>
      </c>
      <c r="AC636" s="212"/>
      <c r="AD636" s="212"/>
      <c r="AE636" s="212"/>
      <c r="AF636" s="212"/>
      <c r="AG636" s="212"/>
      <c r="AH636" s="212"/>
      <c r="AI636" s="212">
        <v>10080207.22</v>
      </c>
      <c r="AJ636" s="212">
        <v>9904539.54</v>
      </c>
      <c r="AK636" s="212">
        <v>13772236.58</v>
      </c>
      <c r="AL636" s="212">
        <v>12781655.82</v>
      </c>
      <c r="AM636" s="212">
        <v>7171895.86</v>
      </c>
      <c r="AN636" s="212">
        <v>6951788.02</v>
      </c>
      <c r="AO636" s="212"/>
      <c r="AP636" s="212"/>
      <c r="AQ636" s="212"/>
      <c r="AR636" s="212"/>
    </row>
    <row r="637" spans="1:44" s="137" customFormat="1" ht="22.5">
      <c r="A637" s="29" t="s">
        <v>597</v>
      </c>
      <c r="B637" s="51" t="s">
        <v>715</v>
      </c>
      <c r="C637" s="97" t="s">
        <v>1077</v>
      </c>
      <c r="D637" s="516" t="s">
        <v>1026</v>
      </c>
      <c r="E637" s="377"/>
      <c r="F637" s="377" t="s">
        <v>237</v>
      </c>
      <c r="G637" s="377"/>
      <c r="H637" s="377" t="s">
        <v>237</v>
      </c>
      <c r="I637" s="377"/>
      <c r="J637" s="377" t="s">
        <v>237</v>
      </c>
      <c r="K637" s="462">
        <f t="shared" si="24"/>
        <v>0</v>
      </c>
      <c r="L637" s="377" t="s">
        <v>237</v>
      </c>
      <c r="M637" s="377"/>
      <c r="N637" s="377" t="s">
        <v>237</v>
      </c>
      <c r="O637" s="377"/>
      <c r="P637" s="377" t="s">
        <v>237</v>
      </c>
      <c r="Q637" s="444"/>
      <c r="R637" s="377" t="s">
        <v>237</v>
      </c>
      <c r="S637" s="378"/>
      <c r="T637" s="377" t="s">
        <v>237</v>
      </c>
      <c r="U637" s="378"/>
      <c r="V637" s="377" t="s">
        <v>237</v>
      </c>
      <c r="W637" s="463">
        <f t="shared" si="25"/>
        <v>0</v>
      </c>
      <c r="X637" s="377" t="s">
        <v>237</v>
      </c>
      <c r="Y637" s="378"/>
      <c r="Z637" s="377" t="s">
        <v>237</v>
      </c>
      <c r="AA637" s="378"/>
      <c r="AB637" s="377" t="s">
        <v>237</v>
      </c>
      <c r="AC637" s="212"/>
      <c r="AD637" s="212"/>
      <c r="AE637" s="212"/>
      <c r="AF637" s="212"/>
      <c r="AG637" s="212"/>
      <c r="AH637" s="212"/>
      <c r="AI637" s="212"/>
      <c r="AJ637" s="212"/>
      <c r="AK637" s="212"/>
      <c r="AL637" s="212"/>
      <c r="AM637" s="212"/>
      <c r="AN637" s="212"/>
      <c r="AO637" s="212"/>
      <c r="AP637" s="212"/>
      <c r="AQ637" s="212"/>
      <c r="AR637" s="212"/>
    </row>
    <row r="638" spans="1:44" s="137" customFormat="1" ht="22.5">
      <c r="A638" s="29" t="s">
        <v>598</v>
      </c>
      <c r="B638" s="51" t="s">
        <v>716</v>
      </c>
      <c r="C638" s="97" t="s">
        <v>1054</v>
      </c>
      <c r="D638" s="516" t="s">
        <v>1026</v>
      </c>
      <c r="E638" s="377"/>
      <c r="F638" s="377" t="s">
        <v>237</v>
      </c>
      <c r="G638" s="377"/>
      <c r="H638" s="377" t="s">
        <v>237</v>
      </c>
      <c r="I638" s="377"/>
      <c r="J638" s="377" t="s">
        <v>237</v>
      </c>
      <c r="K638" s="462">
        <f t="shared" si="24"/>
        <v>0</v>
      </c>
      <c r="L638" s="377" t="s">
        <v>237</v>
      </c>
      <c r="M638" s="377"/>
      <c r="N638" s="377" t="s">
        <v>237</v>
      </c>
      <c r="O638" s="377"/>
      <c r="P638" s="377" t="s">
        <v>237</v>
      </c>
      <c r="Q638" s="444"/>
      <c r="R638" s="377" t="s">
        <v>237</v>
      </c>
      <c r="S638" s="378"/>
      <c r="T638" s="377" t="s">
        <v>237</v>
      </c>
      <c r="U638" s="378"/>
      <c r="V638" s="377" t="s">
        <v>237</v>
      </c>
      <c r="W638" s="463">
        <f t="shared" si="25"/>
        <v>0</v>
      </c>
      <c r="X638" s="377" t="s">
        <v>237</v>
      </c>
      <c r="Y638" s="378"/>
      <c r="Z638" s="377" t="s">
        <v>237</v>
      </c>
      <c r="AA638" s="378"/>
      <c r="AB638" s="377" t="s">
        <v>237</v>
      </c>
      <c r="AC638" s="212"/>
      <c r="AD638" s="212"/>
      <c r="AE638" s="212"/>
      <c r="AF638" s="212"/>
      <c r="AG638" s="212"/>
      <c r="AH638" s="212"/>
      <c r="AI638" s="212"/>
      <c r="AJ638" s="212"/>
      <c r="AK638" s="212"/>
      <c r="AL638" s="212"/>
      <c r="AM638" s="212"/>
      <c r="AN638" s="212"/>
      <c r="AO638" s="212"/>
      <c r="AP638" s="212"/>
      <c r="AQ638" s="212"/>
      <c r="AR638" s="212"/>
    </row>
    <row r="639" spans="1:44" s="137" customFormat="1" ht="21.75" customHeight="1">
      <c r="A639" s="29" t="s">
        <v>599</v>
      </c>
      <c r="B639" s="51" t="s">
        <v>717</v>
      </c>
      <c r="C639" s="97" t="s">
        <v>1078</v>
      </c>
      <c r="D639" s="516" t="s">
        <v>1026</v>
      </c>
      <c r="E639" s="377"/>
      <c r="F639" s="377" t="s">
        <v>237</v>
      </c>
      <c r="G639" s="377"/>
      <c r="H639" s="377" t="s">
        <v>237</v>
      </c>
      <c r="I639" s="377"/>
      <c r="J639" s="377" t="s">
        <v>237</v>
      </c>
      <c r="K639" s="462">
        <f t="shared" si="24"/>
        <v>0</v>
      </c>
      <c r="L639" s="377" t="s">
        <v>237</v>
      </c>
      <c r="M639" s="377"/>
      <c r="N639" s="377" t="s">
        <v>237</v>
      </c>
      <c r="O639" s="377"/>
      <c r="P639" s="377" t="s">
        <v>237</v>
      </c>
      <c r="Q639" s="444"/>
      <c r="R639" s="377" t="s">
        <v>237</v>
      </c>
      <c r="S639" s="378"/>
      <c r="T639" s="377" t="s">
        <v>237</v>
      </c>
      <c r="U639" s="378"/>
      <c r="V639" s="377" t="s">
        <v>237</v>
      </c>
      <c r="W639" s="463">
        <f t="shared" si="25"/>
        <v>0</v>
      </c>
      <c r="X639" s="377" t="s">
        <v>237</v>
      </c>
      <c r="Y639" s="378"/>
      <c r="Z639" s="377" t="s">
        <v>237</v>
      </c>
      <c r="AA639" s="378"/>
      <c r="AB639" s="377" t="s">
        <v>237</v>
      </c>
      <c r="AC639" s="212"/>
      <c r="AD639" s="212"/>
      <c r="AE639" s="212"/>
      <c r="AF639" s="212"/>
      <c r="AG639" s="212"/>
      <c r="AH639" s="212"/>
      <c r="AI639" s="212"/>
      <c r="AJ639" s="212"/>
      <c r="AK639" s="212"/>
      <c r="AL639" s="212"/>
      <c r="AM639" s="212"/>
      <c r="AN639" s="212"/>
      <c r="AO639" s="212"/>
      <c r="AP639" s="212"/>
      <c r="AQ639" s="212"/>
      <c r="AR639" s="212"/>
    </row>
    <row r="640" spans="1:44" s="137" customFormat="1" ht="12.75">
      <c r="A640" s="29" t="s">
        <v>667</v>
      </c>
      <c r="B640" s="51" t="s">
        <v>718</v>
      </c>
      <c r="C640" s="97" t="s">
        <v>1054</v>
      </c>
      <c r="D640" s="516" t="s">
        <v>1026</v>
      </c>
      <c r="E640" s="377"/>
      <c r="F640" s="377" t="s">
        <v>237</v>
      </c>
      <c r="G640" s="377"/>
      <c r="H640" s="377" t="s">
        <v>237</v>
      </c>
      <c r="I640" s="377"/>
      <c r="J640" s="377" t="s">
        <v>237</v>
      </c>
      <c r="K640" s="462">
        <f t="shared" si="24"/>
        <v>0</v>
      </c>
      <c r="L640" s="377" t="s">
        <v>237</v>
      </c>
      <c r="M640" s="377"/>
      <c r="N640" s="377" t="s">
        <v>237</v>
      </c>
      <c r="O640" s="377"/>
      <c r="P640" s="377" t="s">
        <v>237</v>
      </c>
      <c r="Q640" s="444"/>
      <c r="R640" s="377" t="s">
        <v>237</v>
      </c>
      <c r="S640" s="378"/>
      <c r="T640" s="377" t="s">
        <v>237</v>
      </c>
      <c r="U640" s="378"/>
      <c r="V640" s="377" t="s">
        <v>237</v>
      </c>
      <c r="W640" s="463">
        <f t="shared" si="25"/>
        <v>0</v>
      </c>
      <c r="X640" s="377" t="s">
        <v>237</v>
      </c>
      <c r="Y640" s="378"/>
      <c r="Z640" s="377" t="s">
        <v>237</v>
      </c>
      <c r="AA640" s="378"/>
      <c r="AB640" s="377" t="s">
        <v>237</v>
      </c>
      <c r="AC640" s="212"/>
      <c r="AD640" s="212"/>
      <c r="AE640" s="212"/>
      <c r="AF640" s="212"/>
      <c r="AG640" s="212"/>
      <c r="AH640" s="212"/>
      <c r="AI640" s="212"/>
      <c r="AJ640" s="212"/>
      <c r="AK640" s="212"/>
      <c r="AL640" s="212"/>
      <c r="AM640" s="212"/>
      <c r="AN640" s="212"/>
      <c r="AO640" s="212"/>
      <c r="AP640" s="212"/>
      <c r="AQ640" s="212"/>
      <c r="AR640" s="212"/>
    </row>
    <row r="641" spans="1:44" s="69" customFormat="1" ht="21">
      <c r="A641" s="118" t="s">
        <v>601</v>
      </c>
      <c r="B641" s="49" t="s">
        <v>719</v>
      </c>
      <c r="C641" s="43" t="s">
        <v>1054</v>
      </c>
      <c r="D641" s="43" t="s">
        <v>1026</v>
      </c>
      <c r="E641" s="209"/>
      <c r="F641" s="209" t="s">
        <v>237</v>
      </c>
      <c r="G641" s="209"/>
      <c r="H641" s="209" t="s">
        <v>237</v>
      </c>
      <c r="I641" s="209"/>
      <c r="J641" s="209" t="s">
        <v>237</v>
      </c>
      <c r="K641" s="73">
        <f t="shared" si="24"/>
        <v>23876650.07</v>
      </c>
      <c r="L641" s="209" t="s">
        <v>237</v>
      </c>
      <c r="M641" s="209"/>
      <c r="N641" s="209" t="s">
        <v>237</v>
      </c>
      <c r="O641" s="209"/>
      <c r="P641" s="209" t="s">
        <v>237</v>
      </c>
      <c r="Q641" s="446"/>
      <c r="R641" s="209" t="s">
        <v>237</v>
      </c>
      <c r="S641" s="209"/>
      <c r="T641" s="209" t="s">
        <v>237</v>
      </c>
      <c r="U641" s="209"/>
      <c r="V641" s="209" t="s">
        <v>237</v>
      </c>
      <c r="W641" s="68">
        <f t="shared" si="25"/>
        <v>21343620.9</v>
      </c>
      <c r="X641" s="209" t="s">
        <v>237</v>
      </c>
      <c r="Y641" s="209"/>
      <c r="Z641" s="209" t="s">
        <v>237</v>
      </c>
      <c r="AA641" s="209"/>
      <c r="AB641" s="209" t="s">
        <v>237</v>
      </c>
      <c r="AC641" s="120">
        <f>SUM(AC643:AC648)</f>
        <v>8915750.62</v>
      </c>
      <c r="AD641" s="120">
        <f aca="true" t="shared" si="29" ref="AD641:AP641">SUM(AD643:AD648)</f>
        <v>8583510.01</v>
      </c>
      <c r="AE641" s="120">
        <f>AE643</f>
        <v>7033797.42</v>
      </c>
      <c r="AF641" s="120">
        <f>SUM(AF643:AF648)</f>
        <v>5557168.76</v>
      </c>
      <c r="AG641" s="120">
        <f>SUM(AG643:AG644)</f>
        <v>2775412.89</v>
      </c>
      <c r="AH641" s="120">
        <f t="shared" si="29"/>
        <v>2468693.98</v>
      </c>
      <c r="AI641" s="120">
        <f t="shared" si="29"/>
        <v>1237237.72</v>
      </c>
      <c r="AJ641" s="120">
        <f t="shared" si="29"/>
        <v>1216511.08</v>
      </c>
      <c r="AK641" s="120">
        <f t="shared" si="29"/>
        <v>1134233.67</v>
      </c>
      <c r="AL641" s="120">
        <f t="shared" si="29"/>
        <v>1052652.88</v>
      </c>
      <c r="AM641" s="120">
        <f>SUM(AM642:AM644)</f>
        <v>1194064.51</v>
      </c>
      <c r="AN641" s="120">
        <f t="shared" si="29"/>
        <v>1159518.43</v>
      </c>
      <c r="AO641" s="120">
        <f>SUM(AO642:AO644)</f>
        <v>1586153.24</v>
      </c>
      <c r="AP641" s="120">
        <f t="shared" si="29"/>
        <v>1305565.76</v>
      </c>
      <c r="AQ641" s="120"/>
      <c r="AR641" s="120"/>
    </row>
    <row r="642" spans="1:44" s="137" customFormat="1" ht="13.5" customHeight="1">
      <c r="A642" s="29" t="s">
        <v>594</v>
      </c>
      <c r="B642" s="99"/>
      <c r="C642" s="150"/>
      <c r="D642" s="150"/>
      <c r="E642" s="383"/>
      <c r="F642" s="453"/>
      <c r="G642" s="383"/>
      <c r="H642" s="453"/>
      <c r="I642" s="383"/>
      <c r="J642" s="453"/>
      <c r="K642" s="685">
        <f>AC643+AE643+AG643+AI643+AK643+AM643+AO643+AQ643</f>
        <v>20311114.169999998</v>
      </c>
      <c r="L642" s="453"/>
      <c r="M642" s="383"/>
      <c r="N642" s="453"/>
      <c r="O642" s="383"/>
      <c r="P642" s="453"/>
      <c r="Q642" s="584"/>
      <c r="R642" s="383"/>
      <c r="S642" s="453"/>
      <c r="T642" s="453"/>
      <c r="U642" s="383"/>
      <c r="V642" s="453"/>
      <c r="W642" s="685">
        <f>AD643+AF643+AH643+AJ643+AL643+AN643+AP643+AR643</f>
        <v>17914938.51</v>
      </c>
      <c r="X642" s="383"/>
      <c r="Y642" s="453"/>
      <c r="Z642" s="453"/>
      <c r="AA642" s="383"/>
      <c r="AB642" s="383"/>
      <c r="AC642" s="212"/>
      <c r="AD642" s="212"/>
      <c r="AE642" s="212"/>
      <c r="AF642" s="212"/>
      <c r="AG642" s="212"/>
      <c r="AH642" s="212"/>
      <c r="AI642" s="212"/>
      <c r="AJ642" s="212"/>
      <c r="AK642" s="212"/>
      <c r="AL642" s="212"/>
      <c r="AM642" s="212"/>
      <c r="AN642" s="212"/>
      <c r="AO642" s="212"/>
      <c r="AP642" s="212"/>
      <c r="AQ642" s="212"/>
      <c r="AR642" s="212"/>
    </row>
    <row r="643" spans="1:44" s="137" customFormat="1" ht="23.25" customHeight="1">
      <c r="A643" s="29" t="s">
        <v>595</v>
      </c>
      <c r="B643" s="50" t="s">
        <v>720</v>
      </c>
      <c r="C643" s="516" t="s">
        <v>1075</v>
      </c>
      <c r="D643" s="516" t="s">
        <v>1026</v>
      </c>
      <c r="E643" s="377"/>
      <c r="F643" s="377" t="s">
        <v>237</v>
      </c>
      <c r="G643" s="377"/>
      <c r="H643" s="377" t="s">
        <v>237</v>
      </c>
      <c r="I643" s="377"/>
      <c r="J643" s="377" t="s">
        <v>237</v>
      </c>
      <c r="K643" s="686"/>
      <c r="L643" s="377" t="s">
        <v>237</v>
      </c>
      <c r="M643" s="377"/>
      <c r="N643" s="377" t="s">
        <v>237</v>
      </c>
      <c r="O643" s="377"/>
      <c r="P643" s="377" t="s">
        <v>237</v>
      </c>
      <c r="Q643" s="583"/>
      <c r="R643" s="377" t="s">
        <v>237</v>
      </c>
      <c r="S643" s="377"/>
      <c r="T643" s="377" t="s">
        <v>237</v>
      </c>
      <c r="U643" s="377"/>
      <c r="V643" s="377" t="s">
        <v>237</v>
      </c>
      <c r="W643" s="686"/>
      <c r="X643" s="377" t="s">
        <v>237</v>
      </c>
      <c r="Y643" s="377"/>
      <c r="Z643" s="377" t="s">
        <v>237</v>
      </c>
      <c r="AA643" s="377"/>
      <c r="AB643" s="377" t="s">
        <v>237</v>
      </c>
      <c r="AC643" s="212">
        <v>8915750.62</v>
      </c>
      <c r="AD643" s="212">
        <v>8583510.01</v>
      </c>
      <c r="AE643" s="212">
        <v>7033797.42</v>
      </c>
      <c r="AF643" s="212">
        <v>5557168.76</v>
      </c>
      <c r="AG643" s="212">
        <v>2775412.89</v>
      </c>
      <c r="AH643" s="212">
        <v>2468693.98</v>
      </c>
      <c r="AI643" s="212"/>
      <c r="AJ643" s="212"/>
      <c r="AK643" s="212"/>
      <c r="AL643" s="212"/>
      <c r="AM643" s="212"/>
      <c r="AN643" s="212"/>
      <c r="AO643" s="212">
        <v>1586153.24</v>
      </c>
      <c r="AP643" s="212">
        <v>1305565.76</v>
      </c>
      <c r="AQ643" s="212"/>
      <c r="AR643" s="212"/>
    </row>
    <row r="644" spans="1:44" s="137" customFormat="1" ht="33.75">
      <c r="A644" s="29" t="s">
        <v>596</v>
      </c>
      <c r="B644" s="51" t="s">
        <v>721</v>
      </c>
      <c r="C644" s="97" t="s">
        <v>1076</v>
      </c>
      <c r="D644" s="516" t="s">
        <v>1026</v>
      </c>
      <c r="E644" s="377"/>
      <c r="F644" s="377" t="s">
        <v>237</v>
      </c>
      <c r="G644" s="377"/>
      <c r="H644" s="377" t="s">
        <v>237</v>
      </c>
      <c r="I644" s="377"/>
      <c r="J644" s="377" t="s">
        <v>237</v>
      </c>
      <c r="K644" s="462">
        <f t="shared" si="24"/>
        <v>3565535.8999999994</v>
      </c>
      <c r="L644" s="377" t="s">
        <v>237</v>
      </c>
      <c r="M644" s="377"/>
      <c r="N644" s="377" t="s">
        <v>237</v>
      </c>
      <c r="O644" s="377"/>
      <c r="P644" s="377" t="s">
        <v>237</v>
      </c>
      <c r="Q644" s="444"/>
      <c r="R644" s="377" t="s">
        <v>237</v>
      </c>
      <c r="S644" s="378"/>
      <c r="T644" s="377" t="s">
        <v>237</v>
      </c>
      <c r="U644" s="378"/>
      <c r="V644" s="377" t="s">
        <v>237</v>
      </c>
      <c r="W644" s="463">
        <f t="shared" si="25"/>
        <v>3428682.3899999997</v>
      </c>
      <c r="X644" s="377" t="s">
        <v>237</v>
      </c>
      <c r="Y644" s="378"/>
      <c r="Z644" s="377" t="s">
        <v>237</v>
      </c>
      <c r="AA644" s="378"/>
      <c r="AB644" s="377" t="s">
        <v>237</v>
      </c>
      <c r="AC644" s="212"/>
      <c r="AD644" s="212"/>
      <c r="AE644" s="212"/>
      <c r="AF644" s="212"/>
      <c r="AG644" s="212"/>
      <c r="AH644" s="212"/>
      <c r="AI644" s="212">
        <v>1237237.72</v>
      </c>
      <c r="AJ644" s="212">
        <v>1216511.08</v>
      </c>
      <c r="AK644" s="212">
        <v>1134233.67</v>
      </c>
      <c r="AL644" s="212">
        <v>1052652.88</v>
      </c>
      <c r="AM644" s="212">
        <v>1194064.51</v>
      </c>
      <c r="AN644" s="212">
        <v>1159518.43</v>
      </c>
      <c r="AO644" s="212"/>
      <c r="AP644" s="212"/>
      <c r="AQ644" s="212"/>
      <c r="AR644" s="212"/>
    </row>
    <row r="645" spans="1:44" s="137" customFormat="1" ht="22.5">
      <c r="A645" s="29" t="s">
        <v>597</v>
      </c>
      <c r="B645" s="51" t="s">
        <v>722</v>
      </c>
      <c r="C645" s="97" t="s">
        <v>1077</v>
      </c>
      <c r="D645" s="516" t="s">
        <v>1026</v>
      </c>
      <c r="E645" s="377"/>
      <c r="F645" s="377" t="s">
        <v>237</v>
      </c>
      <c r="G645" s="377"/>
      <c r="H645" s="377" t="s">
        <v>237</v>
      </c>
      <c r="I645" s="377"/>
      <c r="J645" s="377" t="s">
        <v>237</v>
      </c>
      <c r="K645" s="462">
        <f t="shared" si="24"/>
        <v>0</v>
      </c>
      <c r="L645" s="377" t="s">
        <v>237</v>
      </c>
      <c r="M645" s="377"/>
      <c r="N645" s="377" t="s">
        <v>237</v>
      </c>
      <c r="O645" s="377"/>
      <c r="P645" s="377" t="s">
        <v>237</v>
      </c>
      <c r="Q645" s="444"/>
      <c r="R645" s="377" t="s">
        <v>237</v>
      </c>
      <c r="S645" s="378"/>
      <c r="T645" s="377" t="s">
        <v>237</v>
      </c>
      <c r="U645" s="378"/>
      <c r="V645" s="377" t="s">
        <v>237</v>
      </c>
      <c r="W645" s="463">
        <f t="shared" si="25"/>
        <v>0</v>
      </c>
      <c r="X645" s="377" t="s">
        <v>237</v>
      </c>
      <c r="Y645" s="378"/>
      <c r="Z645" s="377" t="s">
        <v>237</v>
      </c>
      <c r="AA645" s="378"/>
      <c r="AB645" s="377" t="s">
        <v>237</v>
      </c>
      <c r="AC645" s="212"/>
      <c r="AD645" s="212"/>
      <c r="AE645" s="212"/>
      <c r="AF645" s="212"/>
      <c r="AG645" s="212"/>
      <c r="AH645" s="212"/>
      <c r="AI645" s="212"/>
      <c r="AJ645" s="212"/>
      <c r="AK645" s="212"/>
      <c r="AL645" s="212"/>
      <c r="AM645" s="212"/>
      <c r="AN645" s="212"/>
      <c r="AO645" s="212"/>
      <c r="AP645" s="212"/>
      <c r="AQ645" s="212"/>
      <c r="AR645" s="212"/>
    </row>
    <row r="646" spans="1:44" s="137" customFormat="1" ht="22.5">
      <c r="A646" s="29" t="s">
        <v>598</v>
      </c>
      <c r="B646" s="51" t="s">
        <v>723</v>
      </c>
      <c r="C646" s="97" t="s">
        <v>1054</v>
      </c>
      <c r="D646" s="516" t="s">
        <v>1026</v>
      </c>
      <c r="E646" s="377"/>
      <c r="F646" s="377" t="s">
        <v>237</v>
      </c>
      <c r="G646" s="377"/>
      <c r="H646" s="377" t="s">
        <v>237</v>
      </c>
      <c r="I646" s="377"/>
      <c r="J646" s="377" t="s">
        <v>237</v>
      </c>
      <c r="K646" s="462">
        <f t="shared" si="24"/>
        <v>0</v>
      </c>
      <c r="L646" s="377" t="s">
        <v>237</v>
      </c>
      <c r="M646" s="377"/>
      <c r="N646" s="377" t="s">
        <v>237</v>
      </c>
      <c r="O646" s="377"/>
      <c r="P646" s="377" t="s">
        <v>237</v>
      </c>
      <c r="Q646" s="444"/>
      <c r="R646" s="377" t="s">
        <v>237</v>
      </c>
      <c r="S646" s="378"/>
      <c r="T646" s="377" t="s">
        <v>237</v>
      </c>
      <c r="U646" s="378"/>
      <c r="V646" s="377" t="s">
        <v>237</v>
      </c>
      <c r="W646" s="463">
        <f t="shared" si="25"/>
        <v>0</v>
      </c>
      <c r="X646" s="377" t="s">
        <v>237</v>
      </c>
      <c r="Y646" s="378"/>
      <c r="Z646" s="377" t="s">
        <v>237</v>
      </c>
      <c r="AA646" s="378"/>
      <c r="AB646" s="377" t="s">
        <v>237</v>
      </c>
      <c r="AC646" s="212"/>
      <c r="AD646" s="212"/>
      <c r="AE646" s="212"/>
      <c r="AF646" s="212"/>
      <c r="AG646" s="212"/>
      <c r="AH646" s="212"/>
      <c r="AI646" s="212"/>
      <c r="AJ646" s="212"/>
      <c r="AK646" s="212"/>
      <c r="AL646" s="212"/>
      <c r="AM646" s="212"/>
      <c r="AN646" s="212"/>
      <c r="AO646" s="212"/>
      <c r="AP646" s="212"/>
      <c r="AQ646" s="212"/>
      <c r="AR646" s="212"/>
    </row>
    <row r="647" spans="1:44" s="137" customFormat="1" ht="23.25" customHeight="1">
      <c r="A647" s="29" t="s">
        <v>599</v>
      </c>
      <c r="B647" s="51" t="s">
        <v>724</v>
      </c>
      <c r="C647" s="97" t="s">
        <v>1078</v>
      </c>
      <c r="D647" s="516" t="s">
        <v>1026</v>
      </c>
      <c r="E647" s="377"/>
      <c r="F647" s="377" t="s">
        <v>237</v>
      </c>
      <c r="G647" s="377"/>
      <c r="H647" s="377" t="s">
        <v>237</v>
      </c>
      <c r="I647" s="377"/>
      <c r="J647" s="377" t="s">
        <v>237</v>
      </c>
      <c r="K647" s="462">
        <f t="shared" si="24"/>
        <v>0</v>
      </c>
      <c r="L647" s="377" t="s">
        <v>237</v>
      </c>
      <c r="M647" s="377"/>
      <c r="N647" s="377" t="s">
        <v>237</v>
      </c>
      <c r="O647" s="377"/>
      <c r="P647" s="377" t="s">
        <v>237</v>
      </c>
      <c r="Q647" s="444"/>
      <c r="R647" s="377" t="s">
        <v>237</v>
      </c>
      <c r="S647" s="378"/>
      <c r="T647" s="377" t="s">
        <v>237</v>
      </c>
      <c r="U647" s="378"/>
      <c r="V647" s="377" t="s">
        <v>237</v>
      </c>
      <c r="W647" s="463">
        <f t="shared" si="25"/>
        <v>0</v>
      </c>
      <c r="X647" s="377" t="s">
        <v>237</v>
      </c>
      <c r="Y647" s="378"/>
      <c r="Z647" s="377" t="s">
        <v>237</v>
      </c>
      <c r="AA647" s="378"/>
      <c r="AB647" s="377" t="s">
        <v>237</v>
      </c>
      <c r="AC647" s="212"/>
      <c r="AD647" s="212"/>
      <c r="AE647" s="212"/>
      <c r="AF647" s="212"/>
      <c r="AG647" s="212"/>
      <c r="AH647" s="212"/>
      <c r="AI647" s="212"/>
      <c r="AJ647" s="212"/>
      <c r="AK647" s="212"/>
      <c r="AL647" s="212"/>
      <c r="AM647" s="212"/>
      <c r="AN647" s="212"/>
      <c r="AO647" s="212"/>
      <c r="AP647" s="212"/>
      <c r="AQ647" s="212"/>
      <c r="AR647" s="212"/>
    </row>
    <row r="648" spans="1:44" s="137" customFormat="1" ht="12.75">
      <c r="A648" s="29" t="s">
        <v>667</v>
      </c>
      <c r="B648" s="51" t="s">
        <v>725</v>
      </c>
      <c r="C648" s="97" t="s">
        <v>1054</v>
      </c>
      <c r="D648" s="516" t="s">
        <v>1026</v>
      </c>
      <c r="E648" s="377"/>
      <c r="F648" s="377" t="s">
        <v>237</v>
      </c>
      <c r="G648" s="377"/>
      <c r="H648" s="377" t="s">
        <v>237</v>
      </c>
      <c r="I648" s="377"/>
      <c r="J648" s="377" t="s">
        <v>237</v>
      </c>
      <c r="K648" s="462">
        <f t="shared" si="24"/>
        <v>0</v>
      </c>
      <c r="L648" s="377" t="s">
        <v>237</v>
      </c>
      <c r="M648" s="377"/>
      <c r="N648" s="377" t="s">
        <v>237</v>
      </c>
      <c r="O648" s="377"/>
      <c r="P648" s="377" t="s">
        <v>237</v>
      </c>
      <c r="Q648" s="444"/>
      <c r="R648" s="377" t="s">
        <v>237</v>
      </c>
      <c r="S648" s="378"/>
      <c r="T648" s="377" t="s">
        <v>237</v>
      </c>
      <c r="U648" s="378"/>
      <c r="V648" s="377" t="s">
        <v>237</v>
      </c>
      <c r="W648" s="463">
        <f t="shared" si="25"/>
        <v>0</v>
      </c>
      <c r="X648" s="377" t="s">
        <v>237</v>
      </c>
      <c r="Y648" s="378"/>
      <c r="Z648" s="377" t="s">
        <v>237</v>
      </c>
      <c r="AA648" s="378"/>
      <c r="AB648" s="377" t="s">
        <v>237</v>
      </c>
      <c r="AC648" s="212"/>
      <c r="AD648" s="212"/>
      <c r="AE648" s="212"/>
      <c r="AF648" s="212"/>
      <c r="AG648" s="212"/>
      <c r="AH648" s="212"/>
      <c r="AI648" s="212"/>
      <c r="AJ648" s="212"/>
      <c r="AK648" s="212"/>
      <c r="AL648" s="212"/>
      <c r="AM648" s="212"/>
      <c r="AN648" s="212"/>
      <c r="AO648" s="212"/>
      <c r="AP648" s="212"/>
      <c r="AQ648" s="212"/>
      <c r="AR648" s="212"/>
    </row>
    <row r="649" spans="1:44" s="6" customFormat="1" ht="21" hidden="1">
      <c r="A649" s="55" t="s">
        <v>81</v>
      </c>
      <c r="B649" s="51" t="s">
        <v>726</v>
      </c>
      <c r="C649" s="97" t="s">
        <v>1058</v>
      </c>
      <c r="D649" s="516" t="s">
        <v>1026</v>
      </c>
      <c r="E649" s="377"/>
      <c r="F649" s="377" t="s">
        <v>237</v>
      </c>
      <c r="G649" s="377"/>
      <c r="H649" s="377" t="s">
        <v>237</v>
      </c>
      <c r="I649" s="377"/>
      <c r="J649" s="377" t="s">
        <v>237</v>
      </c>
      <c r="K649" s="462">
        <f t="shared" si="24"/>
        <v>0</v>
      </c>
      <c r="L649" s="377" t="s">
        <v>237</v>
      </c>
      <c r="M649" s="377"/>
      <c r="N649" s="377" t="s">
        <v>237</v>
      </c>
      <c r="O649" s="377"/>
      <c r="P649" s="377" t="s">
        <v>237</v>
      </c>
      <c r="Q649" s="444"/>
      <c r="R649" s="377" t="s">
        <v>237</v>
      </c>
      <c r="S649" s="378"/>
      <c r="T649" s="377" t="s">
        <v>237</v>
      </c>
      <c r="U649" s="378"/>
      <c r="V649" s="377" t="s">
        <v>237</v>
      </c>
      <c r="W649" s="378"/>
      <c r="X649" s="377" t="s">
        <v>237</v>
      </c>
      <c r="Y649" s="378"/>
      <c r="Z649" s="377" t="s">
        <v>237</v>
      </c>
      <c r="AA649" s="378"/>
      <c r="AB649" s="377" t="s">
        <v>237</v>
      </c>
      <c r="AC649" s="119"/>
      <c r="AD649" s="119"/>
      <c r="AE649" s="119"/>
      <c r="AF649" s="119"/>
      <c r="AG649" s="119"/>
      <c r="AH649" s="119"/>
      <c r="AI649" s="119"/>
      <c r="AJ649" s="119"/>
      <c r="AK649" s="119"/>
      <c r="AL649" s="119"/>
      <c r="AM649" s="119"/>
      <c r="AN649" s="119"/>
      <c r="AO649" s="119"/>
      <c r="AP649" s="119"/>
      <c r="AQ649" s="119"/>
      <c r="AR649" s="119"/>
    </row>
    <row r="650" spans="1:44" s="6" customFormat="1" ht="21" hidden="1">
      <c r="A650" s="55" t="s">
        <v>82</v>
      </c>
      <c r="B650" s="51" t="s">
        <v>727</v>
      </c>
      <c r="C650" s="97" t="s">
        <v>1071</v>
      </c>
      <c r="D650" s="516" t="s">
        <v>1026</v>
      </c>
      <c r="E650" s="377"/>
      <c r="F650" s="377" t="s">
        <v>237</v>
      </c>
      <c r="G650" s="377"/>
      <c r="H650" s="377" t="s">
        <v>237</v>
      </c>
      <c r="I650" s="377"/>
      <c r="J650" s="377" t="s">
        <v>237</v>
      </c>
      <c r="K650" s="462">
        <f t="shared" si="24"/>
        <v>0</v>
      </c>
      <c r="L650" s="377" t="s">
        <v>237</v>
      </c>
      <c r="M650" s="377"/>
      <c r="N650" s="377" t="s">
        <v>237</v>
      </c>
      <c r="O650" s="377"/>
      <c r="P650" s="377" t="s">
        <v>237</v>
      </c>
      <c r="Q650" s="444"/>
      <c r="R650" s="377" t="s">
        <v>237</v>
      </c>
      <c r="S650" s="378"/>
      <c r="T650" s="377" t="s">
        <v>237</v>
      </c>
      <c r="U650" s="378"/>
      <c r="V650" s="377" t="s">
        <v>237</v>
      </c>
      <c r="W650" s="378"/>
      <c r="X650" s="377" t="s">
        <v>237</v>
      </c>
      <c r="Y650" s="378"/>
      <c r="Z650" s="377" t="s">
        <v>237</v>
      </c>
      <c r="AA650" s="378"/>
      <c r="AB650" s="377" t="s">
        <v>237</v>
      </c>
      <c r="AC650" s="119"/>
      <c r="AD650" s="119"/>
      <c r="AE650" s="119"/>
      <c r="AF650" s="119"/>
      <c r="AG650" s="119"/>
      <c r="AH650" s="119"/>
      <c r="AI650" s="119"/>
      <c r="AJ650" s="119"/>
      <c r="AK650" s="119"/>
      <c r="AL650" s="119"/>
      <c r="AM650" s="119"/>
      <c r="AN650" s="119"/>
      <c r="AO650" s="119"/>
      <c r="AP650" s="119"/>
      <c r="AQ650" s="119"/>
      <c r="AR650" s="119"/>
    </row>
    <row r="651" spans="1:44" s="6" customFormat="1" ht="12.75" hidden="1">
      <c r="A651" s="55" t="s">
        <v>84</v>
      </c>
      <c r="B651" s="51" t="s">
        <v>728</v>
      </c>
      <c r="C651" s="97" t="s">
        <v>1025</v>
      </c>
      <c r="D651" s="516" t="s">
        <v>1026</v>
      </c>
      <c r="E651" s="377"/>
      <c r="F651" s="377" t="s">
        <v>237</v>
      </c>
      <c r="G651" s="377"/>
      <c r="H651" s="377" t="s">
        <v>237</v>
      </c>
      <c r="I651" s="377"/>
      <c r="J651" s="377" t="s">
        <v>237</v>
      </c>
      <c r="K651" s="462">
        <f t="shared" si="24"/>
        <v>0</v>
      </c>
      <c r="L651" s="377" t="s">
        <v>237</v>
      </c>
      <c r="M651" s="377"/>
      <c r="N651" s="377" t="s">
        <v>237</v>
      </c>
      <c r="O651" s="377"/>
      <c r="P651" s="377" t="s">
        <v>237</v>
      </c>
      <c r="Q651" s="444"/>
      <c r="R651" s="377" t="s">
        <v>237</v>
      </c>
      <c r="S651" s="378"/>
      <c r="T651" s="377" t="s">
        <v>237</v>
      </c>
      <c r="U651" s="378"/>
      <c r="V651" s="377" t="s">
        <v>237</v>
      </c>
      <c r="W651" s="378"/>
      <c r="X651" s="377" t="s">
        <v>237</v>
      </c>
      <c r="Y651" s="378"/>
      <c r="Z651" s="377" t="s">
        <v>237</v>
      </c>
      <c r="AA651" s="378"/>
      <c r="AB651" s="377" t="s">
        <v>237</v>
      </c>
      <c r="AC651" s="119"/>
      <c r="AD651" s="119"/>
      <c r="AE651" s="119"/>
      <c r="AF651" s="119"/>
      <c r="AG651" s="119"/>
      <c r="AH651" s="119"/>
      <c r="AI651" s="119"/>
      <c r="AJ651" s="119"/>
      <c r="AK651" s="119"/>
      <c r="AL651" s="119"/>
      <c r="AM651" s="119"/>
      <c r="AN651" s="119"/>
      <c r="AO651" s="119"/>
      <c r="AP651" s="119"/>
      <c r="AQ651" s="119"/>
      <c r="AR651" s="119"/>
    </row>
    <row r="652" spans="1:44" s="69" customFormat="1" ht="56.25">
      <c r="A652" s="117" t="s">
        <v>802</v>
      </c>
      <c r="B652" s="53" t="s">
        <v>881</v>
      </c>
      <c r="C652" s="43" t="s">
        <v>1025</v>
      </c>
      <c r="D652" s="43" t="s">
        <v>1026</v>
      </c>
      <c r="E652" s="209"/>
      <c r="F652" s="353" t="s">
        <v>237</v>
      </c>
      <c r="G652" s="209"/>
      <c r="H652" s="353" t="s">
        <v>237</v>
      </c>
      <c r="I652" s="209"/>
      <c r="J652" s="353" t="s">
        <v>237</v>
      </c>
      <c r="K652" s="73">
        <f t="shared" si="24"/>
        <v>108398582.52000006</v>
      </c>
      <c r="L652" s="353" t="s">
        <v>237</v>
      </c>
      <c r="M652" s="209"/>
      <c r="N652" s="353" t="s">
        <v>237</v>
      </c>
      <c r="O652" s="209"/>
      <c r="P652" s="353" t="s">
        <v>237</v>
      </c>
      <c r="Q652" s="353" t="s">
        <v>237</v>
      </c>
      <c r="R652" s="353" t="s">
        <v>237</v>
      </c>
      <c r="S652" s="353" t="s">
        <v>237</v>
      </c>
      <c r="T652" s="353" t="s">
        <v>237</v>
      </c>
      <c r="U652" s="353" t="s">
        <v>237</v>
      </c>
      <c r="V652" s="353" t="s">
        <v>237</v>
      </c>
      <c r="W652" s="353" t="s">
        <v>237</v>
      </c>
      <c r="X652" s="353" t="s">
        <v>237</v>
      </c>
      <c r="Y652" s="353" t="s">
        <v>237</v>
      </c>
      <c r="Z652" s="353" t="s">
        <v>237</v>
      </c>
      <c r="AA652" s="353" t="s">
        <v>237</v>
      </c>
      <c r="AB652" s="353" t="s">
        <v>237</v>
      </c>
      <c r="AC652" s="120">
        <f>AC536+AC604-'[2]Справ.новая ут.прирост'!AD536-'[2]Справ.новая ут.прирост'!AD604</f>
        <v>6240571.8099999875</v>
      </c>
      <c r="AD652" s="120"/>
      <c r="AE652" s="120">
        <f>AE536+AE604-'[2]Справ.новая ут.прирост'!AF536-'[2]Справ.новая ут.прирост'!AF604</f>
        <v>48010608.37000001</v>
      </c>
      <c r="AF652" s="120"/>
      <c r="AG652" s="120">
        <f>AG536+AG604-'[2]Справ.новая ут.прирост'!AH536-'[2]Справ.новая ут.прирост'!AH604</f>
        <v>29585093.430000015</v>
      </c>
      <c r="AH652" s="120"/>
      <c r="AI652" s="120">
        <f>AI536+AI604-'[2]Справ.новая ут.прирост'!AJ536-'[2]Справ.новая ут.прирост'!AJ604</f>
        <v>-4766134.429999985</v>
      </c>
      <c r="AJ652" s="120"/>
      <c r="AK652" s="120">
        <f>AK536+AK604-'[2]Справ.новая ут.прирост'!AL536-'[2]Справ.новая ут.прирост'!AL604</f>
        <v>9594513.68</v>
      </c>
      <c r="AL652" s="120"/>
      <c r="AM652" s="120">
        <f>AM536+AM604-'[2]Справ.новая ут.прирост'!AN536-'[2]Справ.новая ут.прирост'!AN604</f>
        <v>8322038.680000003</v>
      </c>
      <c r="AN652" s="120"/>
      <c r="AO652" s="120">
        <f>AO536+AO604-'[2]Справ.новая ут.прирост'!AP536-'[2]Справ.новая ут.прирост'!AP604</f>
        <v>11393974.81</v>
      </c>
      <c r="AP652" s="120"/>
      <c r="AQ652" s="120">
        <f>AQ536+AQ604-'[2]Справ.новая ут.прирост'!AR536-'[2]Справ.новая ут.прирост'!AR604</f>
        <v>17916.17000000016</v>
      </c>
      <c r="AR652" s="120"/>
    </row>
    <row r="653" spans="1:44" s="6" customFormat="1" ht="12.75">
      <c r="A653" s="92" t="s">
        <v>811</v>
      </c>
      <c r="B653" s="666" t="s">
        <v>882</v>
      </c>
      <c r="C653" s="670" t="s">
        <v>1025</v>
      </c>
      <c r="D653" s="505"/>
      <c r="E653" s="695"/>
      <c r="F653" s="695" t="s">
        <v>237</v>
      </c>
      <c r="G653" s="695"/>
      <c r="H653" s="695" t="s">
        <v>237</v>
      </c>
      <c r="I653" s="695"/>
      <c r="J653" s="695" t="s">
        <v>237</v>
      </c>
      <c r="K653" s="685">
        <f>AC654+AE654+AG654+AI654+AK654+AM654+AO654+AQ654</f>
        <v>78416146.33000001</v>
      </c>
      <c r="L653" s="695" t="s">
        <v>237</v>
      </c>
      <c r="M653" s="695"/>
      <c r="N653" s="695" t="s">
        <v>237</v>
      </c>
      <c r="O653" s="695"/>
      <c r="P653" s="695" t="s">
        <v>237</v>
      </c>
      <c r="Q653" s="695" t="s">
        <v>237</v>
      </c>
      <c r="R653" s="695" t="s">
        <v>237</v>
      </c>
      <c r="S653" s="695" t="s">
        <v>237</v>
      </c>
      <c r="T653" s="695" t="s">
        <v>237</v>
      </c>
      <c r="U653" s="695" t="s">
        <v>237</v>
      </c>
      <c r="V653" s="695" t="s">
        <v>237</v>
      </c>
      <c r="W653" s="695" t="s">
        <v>237</v>
      </c>
      <c r="X653" s="695" t="s">
        <v>237</v>
      </c>
      <c r="Y653" s="695" t="s">
        <v>237</v>
      </c>
      <c r="Z653" s="695" t="s">
        <v>237</v>
      </c>
      <c r="AA653" s="695" t="s">
        <v>237</v>
      </c>
      <c r="AB653" s="695" t="s">
        <v>237</v>
      </c>
      <c r="AC653" s="119"/>
      <c r="AD653" s="119"/>
      <c r="AE653" s="212"/>
      <c r="AF653" s="119"/>
      <c r="AG653" s="119"/>
      <c r="AH653" s="119"/>
      <c r="AI653" s="119"/>
      <c r="AJ653" s="119"/>
      <c r="AK653" s="119"/>
      <c r="AL653" s="119"/>
      <c r="AM653" s="119"/>
      <c r="AN653" s="119"/>
      <c r="AO653" s="119"/>
      <c r="AP653" s="119"/>
      <c r="AQ653" s="119"/>
      <c r="AR653" s="119"/>
    </row>
    <row r="654" spans="1:44" s="6" customFormat="1" ht="12.75">
      <c r="A654" s="156" t="s">
        <v>806</v>
      </c>
      <c r="B654" s="667"/>
      <c r="C654" s="671"/>
      <c r="D654" s="149" t="s">
        <v>1026</v>
      </c>
      <c r="E654" s="696"/>
      <c r="F654" s="696"/>
      <c r="G654" s="696"/>
      <c r="H654" s="696"/>
      <c r="I654" s="696"/>
      <c r="J654" s="696"/>
      <c r="K654" s="686"/>
      <c r="L654" s="696"/>
      <c r="M654" s="696"/>
      <c r="N654" s="696"/>
      <c r="O654" s="696"/>
      <c r="P654" s="696"/>
      <c r="Q654" s="696"/>
      <c r="R654" s="696"/>
      <c r="S654" s="696"/>
      <c r="T654" s="696"/>
      <c r="U654" s="696"/>
      <c r="V654" s="696"/>
      <c r="W654" s="696"/>
      <c r="X654" s="696"/>
      <c r="Y654" s="696"/>
      <c r="Z654" s="696"/>
      <c r="AA654" s="696"/>
      <c r="AB654" s="696"/>
      <c r="AC654" s="119">
        <f>AC536-'[2]Справ.новая ут.прирост'!AD536</f>
        <v>3616815.2399999797</v>
      </c>
      <c r="AD654" s="119"/>
      <c r="AE654" s="212">
        <f>AE536-'[2]Справ.новая ут.прирост'!AF536</f>
        <v>36967895.34</v>
      </c>
      <c r="AF654" s="119"/>
      <c r="AG654" s="119">
        <f>AG536-'[2]Справ.новая ут.прирост'!AH536</f>
        <v>21401468.810000017</v>
      </c>
      <c r="AH654" s="119"/>
      <c r="AI654" s="119">
        <f>AI536-'[2]Справ.новая ут.прирост'!AJ536</f>
        <v>-3774063.2799999863</v>
      </c>
      <c r="AJ654" s="119"/>
      <c r="AK654" s="119">
        <f>AK536-'[2]Справ.новая ут.прирост'!AL536</f>
        <v>5672744.459999993</v>
      </c>
      <c r="AL654" s="119"/>
      <c r="AM654" s="119">
        <f>AM536-'[2]Справ.новая ут.прирост'!AN536</f>
        <v>6040537.609999999</v>
      </c>
      <c r="AN654" s="119"/>
      <c r="AO654" s="119">
        <f>AO536-'[2]Справ.новая ут.прирост'!AP536</f>
        <v>8481011.280000001</v>
      </c>
      <c r="AP654" s="119"/>
      <c r="AQ654" s="119">
        <f>AQ536-'[2]Справ.новая ут.прирост'!AR536</f>
        <v>9736.870000000112</v>
      </c>
      <c r="AR654" s="119"/>
    </row>
    <row r="655" spans="1:44" s="69" customFormat="1" ht="18.75" customHeight="1">
      <c r="A655" s="152" t="s">
        <v>251</v>
      </c>
      <c r="B655" s="666" t="s">
        <v>883</v>
      </c>
      <c r="C655" s="670" t="s">
        <v>1025</v>
      </c>
      <c r="D655" s="518"/>
      <c r="E655" s="695"/>
      <c r="F655" s="695" t="s">
        <v>237</v>
      </c>
      <c r="G655" s="695"/>
      <c r="H655" s="695" t="s">
        <v>237</v>
      </c>
      <c r="I655" s="695"/>
      <c r="J655" s="695" t="s">
        <v>237</v>
      </c>
      <c r="K655" s="73">
        <f t="shared" si="24"/>
        <v>0</v>
      </c>
      <c r="L655" s="695" t="s">
        <v>237</v>
      </c>
      <c r="M655" s="695"/>
      <c r="N655" s="695" t="s">
        <v>237</v>
      </c>
      <c r="O655" s="695"/>
      <c r="P655" s="695" t="s">
        <v>237</v>
      </c>
      <c r="Q655" s="695" t="s">
        <v>237</v>
      </c>
      <c r="R655" s="695" t="s">
        <v>237</v>
      </c>
      <c r="S655" s="695" t="s">
        <v>237</v>
      </c>
      <c r="T655" s="695" t="s">
        <v>237</v>
      </c>
      <c r="U655" s="695" t="s">
        <v>237</v>
      </c>
      <c r="V655" s="695" t="s">
        <v>237</v>
      </c>
      <c r="W655" s="695" t="s">
        <v>237</v>
      </c>
      <c r="X655" s="695" t="s">
        <v>237</v>
      </c>
      <c r="Y655" s="695" t="s">
        <v>237</v>
      </c>
      <c r="Z655" s="695" t="s">
        <v>237</v>
      </c>
      <c r="AA655" s="695" t="s">
        <v>237</v>
      </c>
      <c r="AB655" s="695" t="s">
        <v>237</v>
      </c>
      <c r="AC655" s="120"/>
      <c r="AD655" s="120"/>
      <c r="AE655" s="120"/>
      <c r="AF655" s="120"/>
      <c r="AG655" s="120"/>
      <c r="AH655" s="120"/>
      <c r="AI655" s="120"/>
      <c r="AJ655" s="120"/>
      <c r="AK655" s="120"/>
      <c r="AL655" s="120"/>
      <c r="AM655" s="120"/>
      <c r="AN655" s="120"/>
      <c r="AO655" s="120"/>
      <c r="AP655" s="120"/>
      <c r="AQ655" s="120"/>
      <c r="AR655" s="120"/>
    </row>
    <row r="656" spans="1:44" s="6" customFormat="1" ht="21" customHeight="1" hidden="1">
      <c r="A656" s="55" t="s">
        <v>1188</v>
      </c>
      <c r="B656" s="667"/>
      <c r="C656" s="671"/>
      <c r="D656" s="149" t="s">
        <v>1026</v>
      </c>
      <c r="E656" s="696"/>
      <c r="F656" s="696"/>
      <c r="G656" s="696"/>
      <c r="H656" s="696"/>
      <c r="I656" s="696"/>
      <c r="J656" s="696"/>
      <c r="K656" s="462">
        <f t="shared" si="24"/>
        <v>0</v>
      </c>
      <c r="L656" s="696"/>
      <c r="M656" s="696"/>
      <c r="N656" s="696"/>
      <c r="O656" s="696"/>
      <c r="P656" s="696"/>
      <c r="Q656" s="696"/>
      <c r="R656" s="696"/>
      <c r="S656" s="696"/>
      <c r="T656" s="696"/>
      <c r="U656" s="696"/>
      <c r="V656" s="696"/>
      <c r="W656" s="696"/>
      <c r="X656" s="696"/>
      <c r="Y656" s="696"/>
      <c r="Z656" s="696"/>
      <c r="AA656" s="696"/>
      <c r="AB656" s="696"/>
      <c r="AC656" s="119"/>
      <c r="AD656" s="119"/>
      <c r="AE656" s="212"/>
      <c r="AF656" s="119"/>
      <c r="AG656" s="119"/>
      <c r="AH656" s="119"/>
      <c r="AI656" s="119"/>
      <c r="AJ656" s="119"/>
      <c r="AK656" s="119"/>
      <c r="AL656" s="119"/>
      <c r="AM656" s="119"/>
      <c r="AN656" s="119"/>
      <c r="AO656" s="119"/>
      <c r="AP656" s="119"/>
      <c r="AQ656" s="119"/>
      <c r="AR656" s="119"/>
    </row>
    <row r="657" spans="1:44" s="6" customFormat="1" ht="12.75" customHeight="1" hidden="1">
      <c r="A657" s="92" t="s">
        <v>807</v>
      </c>
      <c r="B657" s="666" t="s">
        <v>884</v>
      </c>
      <c r="C657" s="670" t="s">
        <v>1025</v>
      </c>
      <c r="D657" s="505"/>
      <c r="E657" s="695"/>
      <c r="F657" s="695" t="s">
        <v>237</v>
      </c>
      <c r="G657" s="695"/>
      <c r="H657" s="695" t="s">
        <v>237</v>
      </c>
      <c r="I657" s="695"/>
      <c r="J657" s="695" t="s">
        <v>237</v>
      </c>
      <c r="K657" s="462">
        <f t="shared" si="24"/>
        <v>0</v>
      </c>
      <c r="L657" s="695" t="s">
        <v>237</v>
      </c>
      <c r="M657" s="695"/>
      <c r="N657" s="695" t="s">
        <v>237</v>
      </c>
      <c r="O657" s="695"/>
      <c r="P657" s="695" t="s">
        <v>237</v>
      </c>
      <c r="Q657" s="695" t="s">
        <v>237</v>
      </c>
      <c r="R657" s="695" t="s">
        <v>237</v>
      </c>
      <c r="S657" s="695" t="s">
        <v>237</v>
      </c>
      <c r="T657" s="695" t="s">
        <v>237</v>
      </c>
      <c r="U657" s="695" t="s">
        <v>237</v>
      </c>
      <c r="V657" s="695" t="s">
        <v>237</v>
      </c>
      <c r="W657" s="695" t="s">
        <v>237</v>
      </c>
      <c r="X657" s="695" t="s">
        <v>237</v>
      </c>
      <c r="Y657" s="695" t="s">
        <v>237</v>
      </c>
      <c r="Z657" s="695" t="s">
        <v>237</v>
      </c>
      <c r="AA657" s="695" t="s">
        <v>237</v>
      </c>
      <c r="AB657" s="695" t="s">
        <v>237</v>
      </c>
      <c r="AC657" s="119"/>
      <c r="AD657" s="119"/>
      <c r="AE657" s="212"/>
      <c r="AF657" s="119"/>
      <c r="AG657" s="119"/>
      <c r="AH657" s="119"/>
      <c r="AI657" s="119"/>
      <c r="AJ657" s="119"/>
      <c r="AK657" s="119"/>
      <c r="AL657" s="119"/>
      <c r="AM657" s="119"/>
      <c r="AN657" s="119"/>
      <c r="AO657" s="119"/>
      <c r="AP657" s="119"/>
      <c r="AQ657" s="119"/>
      <c r="AR657" s="119"/>
    </row>
    <row r="658" spans="1:44" s="6" customFormat="1" ht="12.75" customHeight="1" hidden="1">
      <c r="A658" s="156" t="s">
        <v>806</v>
      </c>
      <c r="B658" s="667"/>
      <c r="C658" s="671"/>
      <c r="D658" s="149" t="s">
        <v>1026</v>
      </c>
      <c r="E658" s="696"/>
      <c r="F658" s="696"/>
      <c r="G658" s="696"/>
      <c r="H658" s="696"/>
      <c r="I658" s="696"/>
      <c r="J658" s="696"/>
      <c r="K658" s="462">
        <f t="shared" si="24"/>
        <v>0</v>
      </c>
      <c r="L658" s="696"/>
      <c r="M658" s="696"/>
      <c r="N658" s="696"/>
      <c r="O658" s="696"/>
      <c r="P658" s="696"/>
      <c r="Q658" s="696"/>
      <c r="R658" s="696"/>
      <c r="S658" s="696"/>
      <c r="T658" s="696"/>
      <c r="U658" s="696"/>
      <c r="V658" s="696"/>
      <c r="W658" s="696"/>
      <c r="X658" s="696"/>
      <c r="Y658" s="696"/>
      <c r="Z658" s="696"/>
      <c r="AA658" s="696"/>
      <c r="AB658" s="696"/>
      <c r="AC658" s="119"/>
      <c r="AD658" s="119"/>
      <c r="AE658" s="212"/>
      <c r="AF658" s="119"/>
      <c r="AG658" s="119"/>
      <c r="AH658" s="119"/>
      <c r="AI658" s="119"/>
      <c r="AJ658" s="119"/>
      <c r="AK658" s="119"/>
      <c r="AL658" s="119"/>
      <c r="AM658" s="119"/>
      <c r="AN658" s="119"/>
      <c r="AO658" s="119"/>
      <c r="AP658" s="119"/>
      <c r="AQ658" s="119"/>
      <c r="AR658" s="119"/>
    </row>
    <row r="659" spans="1:44" s="6" customFormat="1" ht="42" customHeight="1" hidden="1">
      <c r="A659" s="55" t="s">
        <v>809</v>
      </c>
      <c r="B659" s="52" t="s">
        <v>885</v>
      </c>
      <c r="C659" s="97" t="s">
        <v>1025</v>
      </c>
      <c r="D659" s="97" t="s">
        <v>1026</v>
      </c>
      <c r="E659" s="378"/>
      <c r="F659" s="377" t="s">
        <v>237</v>
      </c>
      <c r="G659" s="378"/>
      <c r="H659" s="377" t="s">
        <v>237</v>
      </c>
      <c r="I659" s="378"/>
      <c r="J659" s="377" t="s">
        <v>237</v>
      </c>
      <c r="K659" s="462">
        <f t="shared" si="24"/>
        <v>0</v>
      </c>
      <c r="L659" s="377" t="s">
        <v>237</v>
      </c>
      <c r="M659" s="378"/>
      <c r="N659" s="377" t="s">
        <v>237</v>
      </c>
      <c r="O659" s="378"/>
      <c r="P659" s="377" t="s">
        <v>237</v>
      </c>
      <c r="Q659" s="377" t="s">
        <v>237</v>
      </c>
      <c r="R659" s="377" t="s">
        <v>237</v>
      </c>
      <c r="S659" s="377" t="s">
        <v>237</v>
      </c>
      <c r="T659" s="377" t="s">
        <v>237</v>
      </c>
      <c r="U659" s="377" t="s">
        <v>237</v>
      </c>
      <c r="V659" s="377" t="s">
        <v>237</v>
      </c>
      <c r="W659" s="377" t="s">
        <v>237</v>
      </c>
      <c r="X659" s="377" t="s">
        <v>237</v>
      </c>
      <c r="Y659" s="377" t="s">
        <v>237</v>
      </c>
      <c r="Z659" s="377" t="s">
        <v>237</v>
      </c>
      <c r="AA659" s="377" t="s">
        <v>237</v>
      </c>
      <c r="AB659" s="377" t="s">
        <v>237</v>
      </c>
      <c r="AC659" s="119"/>
      <c r="AD659" s="119"/>
      <c r="AE659" s="212"/>
      <c r="AF659" s="119"/>
      <c r="AG659" s="119"/>
      <c r="AH659" s="119"/>
      <c r="AI659" s="119"/>
      <c r="AJ659" s="119"/>
      <c r="AK659" s="119"/>
      <c r="AL659" s="119"/>
      <c r="AM659" s="119"/>
      <c r="AN659" s="119"/>
      <c r="AO659" s="119"/>
      <c r="AP659" s="119"/>
      <c r="AQ659" s="119"/>
      <c r="AR659" s="119"/>
    </row>
    <row r="660" spans="1:44" s="6" customFormat="1" ht="12.75" customHeight="1" hidden="1">
      <c r="A660" s="92" t="s">
        <v>811</v>
      </c>
      <c r="B660" s="666" t="s">
        <v>886</v>
      </c>
      <c r="C660" s="670" t="s">
        <v>1025</v>
      </c>
      <c r="D660" s="505"/>
      <c r="E660" s="695"/>
      <c r="F660" s="695" t="s">
        <v>237</v>
      </c>
      <c r="G660" s="695"/>
      <c r="H660" s="695" t="s">
        <v>237</v>
      </c>
      <c r="I660" s="695"/>
      <c r="J660" s="695" t="s">
        <v>237</v>
      </c>
      <c r="K660" s="462">
        <f t="shared" si="24"/>
        <v>0</v>
      </c>
      <c r="L660" s="695" t="s">
        <v>237</v>
      </c>
      <c r="M660" s="695"/>
      <c r="N660" s="695" t="s">
        <v>237</v>
      </c>
      <c r="O660" s="695"/>
      <c r="P660" s="695" t="s">
        <v>237</v>
      </c>
      <c r="Q660" s="695" t="s">
        <v>237</v>
      </c>
      <c r="R660" s="695" t="s">
        <v>237</v>
      </c>
      <c r="S660" s="695" t="s">
        <v>237</v>
      </c>
      <c r="T660" s="695" t="s">
        <v>237</v>
      </c>
      <c r="U660" s="695" t="s">
        <v>237</v>
      </c>
      <c r="V660" s="695" t="s">
        <v>237</v>
      </c>
      <c r="W660" s="695" t="s">
        <v>237</v>
      </c>
      <c r="X660" s="695" t="s">
        <v>237</v>
      </c>
      <c r="Y660" s="695" t="s">
        <v>237</v>
      </c>
      <c r="Z660" s="695" t="s">
        <v>237</v>
      </c>
      <c r="AA660" s="695" t="s">
        <v>237</v>
      </c>
      <c r="AB660" s="695" t="s">
        <v>237</v>
      </c>
      <c r="AC660" s="119"/>
      <c r="AD660" s="119"/>
      <c r="AE660" s="212"/>
      <c r="AF660" s="119"/>
      <c r="AG660" s="119"/>
      <c r="AH660" s="119"/>
      <c r="AI660" s="119"/>
      <c r="AJ660" s="119"/>
      <c r="AK660" s="119"/>
      <c r="AL660" s="119"/>
      <c r="AM660" s="119"/>
      <c r="AN660" s="119"/>
      <c r="AO660" s="119"/>
      <c r="AP660" s="119"/>
      <c r="AQ660" s="119"/>
      <c r="AR660" s="119"/>
    </row>
    <row r="661" spans="1:44" s="6" customFormat="1" ht="12.75" customHeight="1" hidden="1">
      <c r="A661" s="156" t="s">
        <v>806</v>
      </c>
      <c r="B661" s="667"/>
      <c r="C661" s="671"/>
      <c r="D661" s="149" t="s">
        <v>1026</v>
      </c>
      <c r="E661" s="696"/>
      <c r="F661" s="696"/>
      <c r="G661" s="696"/>
      <c r="H661" s="696"/>
      <c r="I661" s="696"/>
      <c r="J661" s="696"/>
      <c r="K661" s="462">
        <f t="shared" si="24"/>
        <v>0</v>
      </c>
      <c r="L661" s="696"/>
      <c r="M661" s="696"/>
      <c r="N661" s="696"/>
      <c r="O661" s="696"/>
      <c r="P661" s="696"/>
      <c r="Q661" s="696"/>
      <c r="R661" s="696"/>
      <c r="S661" s="696"/>
      <c r="T661" s="696"/>
      <c r="U661" s="696"/>
      <c r="V661" s="696"/>
      <c r="W661" s="696"/>
      <c r="X661" s="696"/>
      <c r="Y661" s="696"/>
      <c r="Z661" s="696"/>
      <c r="AA661" s="696"/>
      <c r="AB661" s="696"/>
      <c r="AC661" s="119"/>
      <c r="AD661" s="119"/>
      <c r="AE661" s="212"/>
      <c r="AF661" s="119"/>
      <c r="AG661" s="119"/>
      <c r="AH661" s="119"/>
      <c r="AI661" s="119"/>
      <c r="AJ661" s="119"/>
      <c r="AK661" s="119"/>
      <c r="AL661" s="119"/>
      <c r="AM661" s="119"/>
      <c r="AN661" s="119"/>
      <c r="AO661" s="119"/>
      <c r="AP661" s="119"/>
      <c r="AQ661" s="119"/>
      <c r="AR661" s="119"/>
    </row>
    <row r="662" spans="1:44" s="6" customFormat="1" ht="42" customHeight="1" hidden="1">
      <c r="A662" s="55" t="s">
        <v>943</v>
      </c>
      <c r="B662" s="115" t="s">
        <v>887</v>
      </c>
      <c r="C662" s="97" t="s">
        <v>1025</v>
      </c>
      <c r="D662" s="516" t="s">
        <v>1026</v>
      </c>
      <c r="E662" s="377"/>
      <c r="F662" s="377" t="s">
        <v>237</v>
      </c>
      <c r="G662" s="377"/>
      <c r="H662" s="377" t="s">
        <v>237</v>
      </c>
      <c r="I662" s="377"/>
      <c r="J662" s="377" t="s">
        <v>237</v>
      </c>
      <c r="K662" s="462">
        <f t="shared" si="24"/>
        <v>0</v>
      </c>
      <c r="L662" s="377" t="s">
        <v>237</v>
      </c>
      <c r="M662" s="377"/>
      <c r="N662" s="377" t="s">
        <v>237</v>
      </c>
      <c r="O662" s="377"/>
      <c r="P662" s="377" t="s">
        <v>237</v>
      </c>
      <c r="Q662" s="377" t="s">
        <v>237</v>
      </c>
      <c r="R662" s="377" t="s">
        <v>237</v>
      </c>
      <c r="S662" s="377" t="s">
        <v>237</v>
      </c>
      <c r="T662" s="377" t="s">
        <v>237</v>
      </c>
      <c r="U662" s="377" t="s">
        <v>237</v>
      </c>
      <c r="V662" s="377" t="s">
        <v>237</v>
      </c>
      <c r="W662" s="377" t="s">
        <v>237</v>
      </c>
      <c r="X662" s="377" t="s">
        <v>237</v>
      </c>
      <c r="Y662" s="377" t="s">
        <v>237</v>
      </c>
      <c r="Z662" s="377" t="s">
        <v>237</v>
      </c>
      <c r="AA662" s="377" t="s">
        <v>237</v>
      </c>
      <c r="AB662" s="377" t="s">
        <v>237</v>
      </c>
      <c r="AC662" s="119"/>
      <c r="AD662" s="119"/>
      <c r="AE662" s="212"/>
      <c r="AF662" s="119"/>
      <c r="AG662" s="119"/>
      <c r="AH662" s="119"/>
      <c r="AI662" s="119"/>
      <c r="AJ662" s="119"/>
      <c r="AK662" s="119"/>
      <c r="AL662" s="119"/>
      <c r="AM662" s="119"/>
      <c r="AN662" s="119"/>
      <c r="AO662" s="119"/>
      <c r="AP662" s="119"/>
      <c r="AQ662" s="119"/>
      <c r="AR662" s="119"/>
    </row>
    <row r="663" spans="1:44" s="6" customFormat="1" ht="12.75" customHeight="1" hidden="1">
      <c r="A663" s="92" t="s">
        <v>811</v>
      </c>
      <c r="B663" s="666" t="s">
        <v>888</v>
      </c>
      <c r="C663" s="670" t="s">
        <v>1025</v>
      </c>
      <c r="D663" s="505"/>
      <c r="E663" s="695"/>
      <c r="F663" s="695" t="s">
        <v>237</v>
      </c>
      <c r="G663" s="695"/>
      <c r="H663" s="695" t="s">
        <v>237</v>
      </c>
      <c r="I663" s="695"/>
      <c r="J663" s="695" t="s">
        <v>237</v>
      </c>
      <c r="K663" s="462">
        <f t="shared" si="24"/>
        <v>0</v>
      </c>
      <c r="L663" s="695" t="s">
        <v>237</v>
      </c>
      <c r="M663" s="695"/>
      <c r="N663" s="695" t="s">
        <v>237</v>
      </c>
      <c r="O663" s="695"/>
      <c r="P663" s="695" t="s">
        <v>237</v>
      </c>
      <c r="Q663" s="695" t="s">
        <v>237</v>
      </c>
      <c r="R663" s="695" t="s">
        <v>237</v>
      </c>
      <c r="S663" s="695" t="s">
        <v>237</v>
      </c>
      <c r="T663" s="695" t="s">
        <v>237</v>
      </c>
      <c r="U663" s="695" t="s">
        <v>237</v>
      </c>
      <c r="V663" s="695" t="s">
        <v>237</v>
      </c>
      <c r="W663" s="695" t="s">
        <v>237</v>
      </c>
      <c r="X663" s="695" t="s">
        <v>237</v>
      </c>
      <c r="Y663" s="695" t="s">
        <v>237</v>
      </c>
      <c r="Z663" s="695" t="s">
        <v>237</v>
      </c>
      <c r="AA663" s="695" t="s">
        <v>237</v>
      </c>
      <c r="AB663" s="695" t="s">
        <v>237</v>
      </c>
      <c r="AC663" s="119"/>
      <c r="AD663" s="119"/>
      <c r="AE663" s="212"/>
      <c r="AF663" s="119"/>
      <c r="AG663" s="119"/>
      <c r="AH663" s="119"/>
      <c r="AI663" s="119"/>
      <c r="AJ663" s="119"/>
      <c r="AK663" s="119"/>
      <c r="AL663" s="119"/>
      <c r="AM663" s="119"/>
      <c r="AN663" s="119"/>
      <c r="AO663" s="119"/>
      <c r="AP663" s="119"/>
      <c r="AQ663" s="119"/>
      <c r="AR663" s="119"/>
    </row>
    <row r="664" spans="1:44" s="6" customFormat="1" ht="12.75" customHeight="1" hidden="1">
      <c r="A664" s="156" t="s">
        <v>806</v>
      </c>
      <c r="B664" s="667"/>
      <c r="C664" s="671"/>
      <c r="D664" s="149" t="s">
        <v>1026</v>
      </c>
      <c r="E664" s="696"/>
      <c r="F664" s="696"/>
      <c r="G664" s="696"/>
      <c r="H664" s="696"/>
      <c r="I664" s="696"/>
      <c r="J664" s="696"/>
      <c r="K664" s="462">
        <f t="shared" si="24"/>
        <v>0</v>
      </c>
      <c r="L664" s="696"/>
      <c r="M664" s="696"/>
      <c r="N664" s="696"/>
      <c r="O664" s="696"/>
      <c r="P664" s="696"/>
      <c r="Q664" s="696"/>
      <c r="R664" s="696"/>
      <c r="S664" s="696"/>
      <c r="T664" s="696"/>
      <c r="U664" s="696"/>
      <c r="V664" s="696"/>
      <c r="W664" s="696"/>
      <c r="X664" s="696"/>
      <c r="Y664" s="696"/>
      <c r="Z664" s="696"/>
      <c r="AA664" s="696"/>
      <c r="AB664" s="696"/>
      <c r="AC664" s="119"/>
      <c r="AD664" s="119"/>
      <c r="AE664" s="212"/>
      <c r="AF664" s="119"/>
      <c r="AG664" s="119"/>
      <c r="AH664" s="119"/>
      <c r="AI664" s="119"/>
      <c r="AJ664" s="119"/>
      <c r="AK664" s="119"/>
      <c r="AL664" s="119"/>
      <c r="AM664" s="119"/>
      <c r="AN664" s="119"/>
      <c r="AO664" s="119"/>
      <c r="AP664" s="119"/>
      <c r="AQ664" s="119"/>
      <c r="AR664" s="119"/>
    </row>
    <row r="665" spans="1:44" s="6" customFormat="1" ht="42" customHeight="1" hidden="1">
      <c r="A665" s="55" t="s">
        <v>944</v>
      </c>
      <c r="B665" s="115" t="s">
        <v>889</v>
      </c>
      <c r="C665" s="97" t="s">
        <v>1025</v>
      </c>
      <c r="D665" s="516" t="s">
        <v>1026</v>
      </c>
      <c r="E665" s="377"/>
      <c r="F665" s="377" t="s">
        <v>237</v>
      </c>
      <c r="G665" s="377"/>
      <c r="H665" s="377" t="s">
        <v>237</v>
      </c>
      <c r="I665" s="377"/>
      <c r="J665" s="377" t="s">
        <v>237</v>
      </c>
      <c r="K665" s="462">
        <f t="shared" si="24"/>
        <v>0</v>
      </c>
      <c r="L665" s="377" t="s">
        <v>237</v>
      </c>
      <c r="M665" s="377"/>
      <c r="N665" s="377" t="s">
        <v>237</v>
      </c>
      <c r="O665" s="377"/>
      <c r="P665" s="377" t="s">
        <v>237</v>
      </c>
      <c r="Q665" s="377" t="s">
        <v>237</v>
      </c>
      <c r="R665" s="377" t="s">
        <v>237</v>
      </c>
      <c r="S665" s="377" t="s">
        <v>237</v>
      </c>
      <c r="T665" s="377" t="s">
        <v>237</v>
      </c>
      <c r="U665" s="377" t="s">
        <v>237</v>
      </c>
      <c r="V665" s="377" t="s">
        <v>237</v>
      </c>
      <c r="W665" s="377" t="s">
        <v>237</v>
      </c>
      <c r="X665" s="377" t="s">
        <v>237</v>
      </c>
      <c r="Y665" s="377" t="s">
        <v>237</v>
      </c>
      <c r="Z665" s="377" t="s">
        <v>237</v>
      </c>
      <c r="AA665" s="377" t="s">
        <v>237</v>
      </c>
      <c r="AB665" s="377" t="s">
        <v>237</v>
      </c>
      <c r="AC665" s="119"/>
      <c r="AD665" s="119"/>
      <c r="AE665" s="212"/>
      <c r="AF665" s="119"/>
      <c r="AG665" s="119"/>
      <c r="AH665" s="119"/>
      <c r="AI665" s="119"/>
      <c r="AJ665" s="119"/>
      <c r="AK665" s="119"/>
      <c r="AL665" s="119"/>
      <c r="AM665" s="119"/>
      <c r="AN665" s="119"/>
      <c r="AO665" s="119"/>
      <c r="AP665" s="119"/>
      <c r="AQ665" s="119"/>
      <c r="AR665" s="119"/>
    </row>
    <row r="666" spans="1:44" s="6" customFormat="1" ht="12.75" customHeight="1" hidden="1">
      <c r="A666" s="92" t="s">
        <v>811</v>
      </c>
      <c r="B666" s="666" t="s">
        <v>890</v>
      </c>
      <c r="C666" s="670" t="s">
        <v>1025</v>
      </c>
      <c r="D666" s="505"/>
      <c r="E666" s="695"/>
      <c r="F666" s="695" t="s">
        <v>237</v>
      </c>
      <c r="G666" s="695"/>
      <c r="H666" s="695" t="s">
        <v>237</v>
      </c>
      <c r="I666" s="695"/>
      <c r="J666" s="695" t="s">
        <v>237</v>
      </c>
      <c r="K666" s="462">
        <f t="shared" si="24"/>
        <v>0</v>
      </c>
      <c r="L666" s="695" t="s">
        <v>237</v>
      </c>
      <c r="M666" s="695"/>
      <c r="N666" s="695" t="s">
        <v>237</v>
      </c>
      <c r="O666" s="695"/>
      <c r="P666" s="695" t="s">
        <v>237</v>
      </c>
      <c r="Q666" s="695" t="s">
        <v>237</v>
      </c>
      <c r="R666" s="695" t="s">
        <v>237</v>
      </c>
      <c r="S666" s="695" t="s">
        <v>237</v>
      </c>
      <c r="T666" s="695" t="s">
        <v>237</v>
      </c>
      <c r="U666" s="695" t="s">
        <v>237</v>
      </c>
      <c r="V666" s="695" t="s">
        <v>237</v>
      </c>
      <c r="W666" s="695" t="s">
        <v>237</v>
      </c>
      <c r="X666" s="695" t="s">
        <v>237</v>
      </c>
      <c r="Y666" s="695" t="s">
        <v>237</v>
      </c>
      <c r="Z666" s="695" t="s">
        <v>237</v>
      </c>
      <c r="AA666" s="695" t="s">
        <v>237</v>
      </c>
      <c r="AB666" s="695" t="s">
        <v>237</v>
      </c>
      <c r="AC666" s="119"/>
      <c r="AD666" s="119"/>
      <c r="AE666" s="212"/>
      <c r="AF666" s="119"/>
      <c r="AG666" s="119"/>
      <c r="AH666" s="119"/>
      <c r="AI666" s="119"/>
      <c r="AJ666" s="119"/>
      <c r="AK666" s="119"/>
      <c r="AL666" s="119"/>
      <c r="AM666" s="119"/>
      <c r="AN666" s="119"/>
      <c r="AO666" s="119"/>
      <c r="AP666" s="119"/>
      <c r="AQ666" s="119"/>
      <c r="AR666" s="119"/>
    </row>
    <row r="667" spans="1:44" s="6" customFormat="1" ht="12.75" customHeight="1" hidden="1">
      <c r="A667" s="156" t="s">
        <v>806</v>
      </c>
      <c r="B667" s="667"/>
      <c r="C667" s="671"/>
      <c r="D667" s="149" t="s">
        <v>1026</v>
      </c>
      <c r="E667" s="696"/>
      <c r="F667" s="696"/>
      <c r="G667" s="696"/>
      <c r="H667" s="696"/>
      <c r="I667" s="696"/>
      <c r="J667" s="696"/>
      <c r="K667" s="462">
        <f t="shared" si="24"/>
        <v>0</v>
      </c>
      <c r="L667" s="696"/>
      <c r="M667" s="696"/>
      <c r="N667" s="696"/>
      <c r="O667" s="696"/>
      <c r="P667" s="696"/>
      <c r="Q667" s="696"/>
      <c r="R667" s="696"/>
      <c r="S667" s="696"/>
      <c r="T667" s="696"/>
      <c r="U667" s="696"/>
      <c r="V667" s="696"/>
      <c r="W667" s="696"/>
      <c r="X667" s="696"/>
      <c r="Y667" s="696"/>
      <c r="Z667" s="696"/>
      <c r="AA667" s="696"/>
      <c r="AB667" s="696"/>
      <c r="AC667" s="119"/>
      <c r="AD667" s="119"/>
      <c r="AE667" s="212"/>
      <c r="AF667" s="119"/>
      <c r="AG667" s="119"/>
      <c r="AH667" s="119"/>
      <c r="AI667" s="119"/>
      <c r="AJ667" s="119"/>
      <c r="AK667" s="119"/>
      <c r="AL667" s="119"/>
      <c r="AM667" s="119"/>
      <c r="AN667" s="119"/>
      <c r="AO667" s="119"/>
      <c r="AP667" s="119"/>
      <c r="AQ667" s="119"/>
      <c r="AR667" s="119"/>
    </row>
    <row r="668" spans="1:44" s="6" customFormat="1" ht="42" customHeight="1" hidden="1">
      <c r="A668" s="55" t="s">
        <v>813</v>
      </c>
      <c r="B668" s="52" t="s">
        <v>891</v>
      </c>
      <c r="C668" s="97" t="s">
        <v>1025</v>
      </c>
      <c r="D668" s="97" t="s">
        <v>1026</v>
      </c>
      <c r="E668" s="378"/>
      <c r="F668" s="377" t="s">
        <v>237</v>
      </c>
      <c r="G668" s="378"/>
      <c r="H668" s="377" t="s">
        <v>237</v>
      </c>
      <c r="I668" s="378"/>
      <c r="J668" s="377" t="s">
        <v>237</v>
      </c>
      <c r="K668" s="462">
        <f t="shared" si="24"/>
        <v>0</v>
      </c>
      <c r="L668" s="377" t="s">
        <v>237</v>
      </c>
      <c r="M668" s="378"/>
      <c r="N668" s="377" t="s">
        <v>237</v>
      </c>
      <c r="O668" s="378"/>
      <c r="P668" s="377" t="s">
        <v>237</v>
      </c>
      <c r="Q668" s="377" t="s">
        <v>237</v>
      </c>
      <c r="R668" s="377" t="s">
        <v>237</v>
      </c>
      <c r="S668" s="377" t="s">
        <v>237</v>
      </c>
      <c r="T668" s="377" t="s">
        <v>237</v>
      </c>
      <c r="U668" s="377" t="s">
        <v>237</v>
      </c>
      <c r="V668" s="377" t="s">
        <v>237</v>
      </c>
      <c r="W668" s="377" t="s">
        <v>237</v>
      </c>
      <c r="X668" s="377" t="s">
        <v>237</v>
      </c>
      <c r="Y668" s="377" t="s">
        <v>237</v>
      </c>
      <c r="Z668" s="377" t="s">
        <v>237</v>
      </c>
      <c r="AA668" s="377" t="s">
        <v>237</v>
      </c>
      <c r="AB668" s="377" t="s">
        <v>237</v>
      </c>
      <c r="AC668" s="119"/>
      <c r="AD668" s="119"/>
      <c r="AE668" s="212"/>
      <c r="AF668" s="119"/>
      <c r="AG668" s="119"/>
      <c r="AH668" s="119"/>
      <c r="AI668" s="119"/>
      <c r="AJ668" s="119"/>
      <c r="AK668" s="119"/>
      <c r="AL668" s="119"/>
      <c r="AM668" s="119"/>
      <c r="AN668" s="119"/>
      <c r="AO668" s="119"/>
      <c r="AP668" s="119"/>
      <c r="AQ668" s="119"/>
      <c r="AR668" s="119"/>
    </row>
    <row r="669" spans="1:44" s="6" customFormat="1" ht="12.75" customHeight="1" hidden="1">
      <c r="A669" s="92" t="s">
        <v>807</v>
      </c>
      <c r="B669" s="666" t="s">
        <v>892</v>
      </c>
      <c r="C669" s="670" t="s">
        <v>1025</v>
      </c>
      <c r="D669" s="505"/>
      <c r="E669" s="695"/>
      <c r="F669" s="695" t="s">
        <v>237</v>
      </c>
      <c r="G669" s="695"/>
      <c r="H669" s="695" t="s">
        <v>237</v>
      </c>
      <c r="I669" s="695"/>
      <c r="J669" s="695" t="s">
        <v>237</v>
      </c>
      <c r="K669" s="462">
        <f t="shared" si="24"/>
        <v>0</v>
      </c>
      <c r="L669" s="695" t="s">
        <v>237</v>
      </c>
      <c r="M669" s="695"/>
      <c r="N669" s="695" t="s">
        <v>237</v>
      </c>
      <c r="O669" s="695"/>
      <c r="P669" s="695" t="s">
        <v>237</v>
      </c>
      <c r="Q669" s="695" t="s">
        <v>237</v>
      </c>
      <c r="R669" s="695" t="s">
        <v>237</v>
      </c>
      <c r="S669" s="695" t="s">
        <v>237</v>
      </c>
      <c r="T669" s="695" t="s">
        <v>237</v>
      </c>
      <c r="U669" s="695" t="s">
        <v>237</v>
      </c>
      <c r="V669" s="695" t="s">
        <v>237</v>
      </c>
      <c r="W669" s="695" t="s">
        <v>237</v>
      </c>
      <c r="X669" s="695" t="s">
        <v>237</v>
      </c>
      <c r="Y669" s="695" t="s">
        <v>237</v>
      </c>
      <c r="Z669" s="695" t="s">
        <v>237</v>
      </c>
      <c r="AA669" s="695" t="s">
        <v>237</v>
      </c>
      <c r="AB669" s="695" t="s">
        <v>237</v>
      </c>
      <c r="AC669" s="119"/>
      <c r="AD669" s="119"/>
      <c r="AE669" s="212"/>
      <c r="AF669" s="119"/>
      <c r="AG669" s="119"/>
      <c r="AH669" s="119"/>
      <c r="AI669" s="119"/>
      <c r="AJ669" s="119"/>
      <c r="AK669" s="119"/>
      <c r="AL669" s="119"/>
      <c r="AM669" s="119"/>
      <c r="AN669" s="119"/>
      <c r="AO669" s="119"/>
      <c r="AP669" s="119"/>
      <c r="AQ669" s="119"/>
      <c r="AR669" s="119"/>
    </row>
    <row r="670" spans="1:44" s="6" customFormat="1" ht="12.75" customHeight="1" hidden="1">
      <c r="A670" s="156" t="s">
        <v>806</v>
      </c>
      <c r="B670" s="667"/>
      <c r="C670" s="671"/>
      <c r="D670" s="149" t="s">
        <v>1026</v>
      </c>
      <c r="E670" s="696"/>
      <c r="F670" s="696"/>
      <c r="G670" s="696"/>
      <c r="H670" s="696"/>
      <c r="I670" s="696"/>
      <c r="J670" s="696"/>
      <c r="K670" s="462">
        <f aca="true" t="shared" si="30" ref="K670:K692">AC670+AE670+AG670+AI670+AK670+AM670+AO670+AQ670</f>
        <v>0</v>
      </c>
      <c r="L670" s="696"/>
      <c r="M670" s="696"/>
      <c r="N670" s="696"/>
      <c r="O670" s="696"/>
      <c r="P670" s="696"/>
      <c r="Q670" s="696"/>
      <c r="R670" s="696"/>
      <c r="S670" s="696"/>
      <c r="T670" s="696"/>
      <c r="U670" s="696"/>
      <c r="V670" s="696"/>
      <c r="W670" s="696"/>
      <c r="X670" s="696"/>
      <c r="Y670" s="696"/>
      <c r="Z670" s="696"/>
      <c r="AA670" s="696"/>
      <c r="AB670" s="696"/>
      <c r="AC670" s="119"/>
      <c r="AD670" s="119"/>
      <c r="AE670" s="212"/>
      <c r="AF670" s="119"/>
      <c r="AG670" s="119"/>
      <c r="AH670" s="119"/>
      <c r="AI670" s="119"/>
      <c r="AJ670" s="119"/>
      <c r="AK670" s="119"/>
      <c r="AL670" s="119"/>
      <c r="AM670" s="119"/>
      <c r="AN670" s="119"/>
      <c r="AO670" s="119"/>
      <c r="AP670" s="119"/>
      <c r="AQ670" s="119"/>
      <c r="AR670" s="119"/>
    </row>
    <row r="671" spans="1:44" s="6" customFormat="1" ht="84" customHeight="1" hidden="1">
      <c r="A671" s="55" t="s">
        <v>816</v>
      </c>
      <c r="B671" s="52" t="s">
        <v>893</v>
      </c>
      <c r="C671" s="97" t="s">
        <v>1025</v>
      </c>
      <c r="D671" s="97" t="s">
        <v>1026</v>
      </c>
      <c r="E671" s="378"/>
      <c r="F671" s="377" t="s">
        <v>237</v>
      </c>
      <c r="G671" s="378"/>
      <c r="H671" s="377" t="s">
        <v>237</v>
      </c>
      <c r="I671" s="378"/>
      <c r="J671" s="377" t="s">
        <v>237</v>
      </c>
      <c r="K671" s="462">
        <f t="shared" si="30"/>
        <v>0</v>
      </c>
      <c r="L671" s="377" t="s">
        <v>237</v>
      </c>
      <c r="M671" s="378"/>
      <c r="N671" s="377" t="s">
        <v>237</v>
      </c>
      <c r="O671" s="378"/>
      <c r="P671" s="377" t="s">
        <v>237</v>
      </c>
      <c r="Q671" s="377" t="s">
        <v>237</v>
      </c>
      <c r="R671" s="377" t="s">
        <v>237</v>
      </c>
      <c r="S671" s="377" t="s">
        <v>237</v>
      </c>
      <c r="T671" s="377" t="s">
        <v>237</v>
      </c>
      <c r="U671" s="377" t="s">
        <v>237</v>
      </c>
      <c r="V671" s="377" t="s">
        <v>237</v>
      </c>
      <c r="W671" s="377" t="s">
        <v>237</v>
      </c>
      <c r="X671" s="377" t="s">
        <v>237</v>
      </c>
      <c r="Y671" s="377" t="s">
        <v>237</v>
      </c>
      <c r="Z671" s="377" t="s">
        <v>237</v>
      </c>
      <c r="AA671" s="377" t="s">
        <v>237</v>
      </c>
      <c r="AB671" s="377" t="s">
        <v>237</v>
      </c>
      <c r="AC671" s="119"/>
      <c r="AD671" s="119"/>
      <c r="AE671" s="212"/>
      <c r="AF671" s="119"/>
      <c r="AG671" s="119"/>
      <c r="AH671" s="119"/>
      <c r="AI671" s="119"/>
      <c r="AJ671" s="119"/>
      <c r="AK671" s="119"/>
      <c r="AL671" s="119"/>
      <c r="AM671" s="119"/>
      <c r="AN671" s="119"/>
      <c r="AO671" s="119"/>
      <c r="AP671" s="119"/>
      <c r="AQ671" s="119"/>
      <c r="AR671" s="119"/>
    </row>
    <row r="672" spans="1:44" s="6" customFormat="1" ht="12.75" customHeight="1" hidden="1">
      <c r="A672" s="92" t="s">
        <v>807</v>
      </c>
      <c r="B672" s="666" t="s">
        <v>894</v>
      </c>
      <c r="C672" s="670" t="s">
        <v>1025</v>
      </c>
      <c r="D672" s="505"/>
      <c r="E672" s="695"/>
      <c r="F672" s="695" t="s">
        <v>237</v>
      </c>
      <c r="G672" s="695"/>
      <c r="H672" s="695" t="s">
        <v>237</v>
      </c>
      <c r="I672" s="695"/>
      <c r="J672" s="695" t="s">
        <v>237</v>
      </c>
      <c r="K672" s="462">
        <f t="shared" si="30"/>
        <v>0</v>
      </c>
      <c r="L672" s="695" t="s">
        <v>237</v>
      </c>
      <c r="M672" s="695"/>
      <c r="N672" s="695" t="s">
        <v>237</v>
      </c>
      <c r="O672" s="695"/>
      <c r="P672" s="695" t="s">
        <v>237</v>
      </c>
      <c r="Q672" s="695" t="s">
        <v>237</v>
      </c>
      <c r="R672" s="695" t="s">
        <v>237</v>
      </c>
      <c r="S672" s="695" t="s">
        <v>237</v>
      </c>
      <c r="T672" s="695" t="s">
        <v>237</v>
      </c>
      <c r="U672" s="695" t="s">
        <v>237</v>
      </c>
      <c r="V672" s="695" t="s">
        <v>237</v>
      </c>
      <c r="W672" s="695" t="s">
        <v>237</v>
      </c>
      <c r="X672" s="695" t="s">
        <v>237</v>
      </c>
      <c r="Y672" s="695" t="s">
        <v>237</v>
      </c>
      <c r="Z672" s="695" t="s">
        <v>237</v>
      </c>
      <c r="AA672" s="695" t="s">
        <v>237</v>
      </c>
      <c r="AB672" s="695" t="s">
        <v>237</v>
      </c>
      <c r="AC672" s="119"/>
      <c r="AD672" s="119"/>
      <c r="AE672" s="212"/>
      <c r="AF672" s="119"/>
      <c r="AG672" s="119"/>
      <c r="AH672" s="119"/>
      <c r="AI672" s="119"/>
      <c r="AJ672" s="119"/>
      <c r="AK672" s="119"/>
      <c r="AL672" s="119"/>
      <c r="AM672" s="119"/>
      <c r="AN672" s="119"/>
      <c r="AO672" s="119"/>
      <c r="AP672" s="119"/>
      <c r="AQ672" s="119"/>
      <c r="AR672" s="119"/>
    </row>
    <row r="673" spans="1:44" s="6" customFormat="1" ht="12.75" customHeight="1" hidden="1">
      <c r="A673" s="156" t="s">
        <v>806</v>
      </c>
      <c r="B673" s="667"/>
      <c r="C673" s="671"/>
      <c r="D673" s="149" t="s">
        <v>1026</v>
      </c>
      <c r="E673" s="696"/>
      <c r="F673" s="696"/>
      <c r="G673" s="696"/>
      <c r="H673" s="696"/>
      <c r="I673" s="696"/>
      <c r="J673" s="696"/>
      <c r="K673" s="462">
        <f t="shared" si="30"/>
        <v>0</v>
      </c>
      <c r="L673" s="696"/>
      <c r="M673" s="696"/>
      <c r="N673" s="696"/>
      <c r="O673" s="696"/>
      <c r="P673" s="696"/>
      <c r="Q673" s="696"/>
      <c r="R673" s="696"/>
      <c r="S673" s="696"/>
      <c r="T673" s="696"/>
      <c r="U673" s="696"/>
      <c r="V673" s="696"/>
      <c r="W673" s="696"/>
      <c r="X673" s="696"/>
      <c r="Y673" s="696"/>
      <c r="Z673" s="696"/>
      <c r="AA673" s="696"/>
      <c r="AB673" s="696"/>
      <c r="AC673" s="119"/>
      <c r="AD673" s="119"/>
      <c r="AE673" s="212"/>
      <c r="AF673" s="119"/>
      <c r="AG673" s="119"/>
      <c r="AH673" s="119"/>
      <c r="AI673" s="119"/>
      <c r="AJ673" s="119"/>
      <c r="AK673" s="119"/>
      <c r="AL673" s="119"/>
      <c r="AM673" s="119"/>
      <c r="AN673" s="119"/>
      <c r="AO673" s="119"/>
      <c r="AP673" s="119"/>
      <c r="AQ673" s="119"/>
      <c r="AR673" s="119"/>
    </row>
    <row r="674" spans="1:44" s="6" customFormat="1" ht="84" customHeight="1" hidden="1">
      <c r="A674" s="55" t="s">
        <v>819</v>
      </c>
      <c r="B674" s="52" t="s">
        <v>966</v>
      </c>
      <c r="C674" s="97" t="s">
        <v>1025</v>
      </c>
      <c r="D674" s="97" t="s">
        <v>1026</v>
      </c>
      <c r="E674" s="378"/>
      <c r="F674" s="377" t="s">
        <v>237</v>
      </c>
      <c r="G674" s="378"/>
      <c r="H674" s="377" t="s">
        <v>237</v>
      </c>
      <c r="I674" s="378"/>
      <c r="J674" s="377" t="s">
        <v>237</v>
      </c>
      <c r="K674" s="462">
        <f t="shared" si="30"/>
        <v>0</v>
      </c>
      <c r="L674" s="377" t="s">
        <v>237</v>
      </c>
      <c r="M674" s="378"/>
      <c r="N674" s="377" t="s">
        <v>237</v>
      </c>
      <c r="O674" s="378"/>
      <c r="P674" s="377" t="s">
        <v>237</v>
      </c>
      <c r="Q674" s="377" t="s">
        <v>237</v>
      </c>
      <c r="R674" s="377" t="s">
        <v>237</v>
      </c>
      <c r="S674" s="377" t="s">
        <v>237</v>
      </c>
      <c r="T674" s="377" t="s">
        <v>237</v>
      </c>
      <c r="U674" s="377" t="s">
        <v>237</v>
      </c>
      <c r="V674" s="377" t="s">
        <v>237</v>
      </c>
      <c r="W674" s="377" t="s">
        <v>237</v>
      </c>
      <c r="X674" s="377" t="s">
        <v>237</v>
      </c>
      <c r="Y674" s="377" t="s">
        <v>237</v>
      </c>
      <c r="Z674" s="377" t="s">
        <v>237</v>
      </c>
      <c r="AA674" s="377" t="s">
        <v>237</v>
      </c>
      <c r="AB674" s="377" t="s">
        <v>237</v>
      </c>
      <c r="AC674" s="119"/>
      <c r="AD674" s="119"/>
      <c r="AE674" s="212"/>
      <c r="AF674" s="119"/>
      <c r="AG674" s="119"/>
      <c r="AH674" s="119"/>
      <c r="AI674" s="119"/>
      <c r="AJ674" s="119"/>
      <c r="AK674" s="119"/>
      <c r="AL674" s="119"/>
      <c r="AM674" s="119"/>
      <c r="AN674" s="119"/>
      <c r="AO674" s="119"/>
      <c r="AP674" s="119"/>
      <c r="AQ674" s="119"/>
      <c r="AR674" s="119"/>
    </row>
    <row r="675" spans="1:44" s="6" customFormat="1" ht="12.75" customHeight="1" hidden="1">
      <c r="A675" s="92" t="s">
        <v>807</v>
      </c>
      <c r="B675" s="666" t="s">
        <v>967</v>
      </c>
      <c r="C675" s="670" t="s">
        <v>1025</v>
      </c>
      <c r="D675" s="505"/>
      <c r="E675" s="695"/>
      <c r="F675" s="695" t="s">
        <v>237</v>
      </c>
      <c r="G675" s="695"/>
      <c r="H675" s="695" t="s">
        <v>237</v>
      </c>
      <c r="I675" s="695"/>
      <c r="J675" s="695" t="s">
        <v>237</v>
      </c>
      <c r="K675" s="462">
        <f t="shared" si="30"/>
        <v>0</v>
      </c>
      <c r="L675" s="695" t="s">
        <v>237</v>
      </c>
      <c r="M675" s="695"/>
      <c r="N675" s="695" t="s">
        <v>237</v>
      </c>
      <c r="O675" s="695"/>
      <c r="P675" s="695" t="s">
        <v>237</v>
      </c>
      <c r="Q675" s="695" t="s">
        <v>237</v>
      </c>
      <c r="R675" s="695" t="s">
        <v>237</v>
      </c>
      <c r="S675" s="695" t="s">
        <v>237</v>
      </c>
      <c r="T675" s="695" t="s">
        <v>237</v>
      </c>
      <c r="U675" s="695" t="s">
        <v>237</v>
      </c>
      <c r="V675" s="695" t="s">
        <v>237</v>
      </c>
      <c r="W675" s="695" t="s">
        <v>237</v>
      </c>
      <c r="X675" s="695" t="s">
        <v>237</v>
      </c>
      <c r="Y675" s="695" t="s">
        <v>237</v>
      </c>
      <c r="Z675" s="695" t="s">
        <v>237</v>
      </c>
      <c r="AA675" s="695" t="s">
        <v>237</v>
      </c>
      <c r="AB675" s="695" t="s">
        <v>237</v>
      </c>
      <c r="AC675" s="119"/>
      <c r="AD675" s="119"/>
      <c r="AE675" s="212"/>
      <c r="AF675" s="119"/>
      <c r="AG675" s="119"/>
      <c r="AH675" s="119"/>
      <c r="AI675" s="119"/>
      <c r="AJ675" s="119"/>
      <c r="AK675" s="119"/>
      <c r="AL675" s="119"/>
      <c r="AM675" s="119"/>
      <c r="AN675" s="119"/>
      <c r="AO675" s="119"/>
      <c r="AP675" s="119"/>
      <c r="AQ675" s="119"/>
      <c r="AR675" s="119"/>
    </row>
    <row r="676" spans="1:44" s="6" customFormat="1" ht="12.75" customHeight="1" hidden="1">
      <c r="A676" s="156" t="s">
        <v>806</v>
      </c>
      <c r="B676" s="667"/>
      <c r="C676" s="671"/>
      <c r="D676" s="149" t="s">
        <v>1026</v>
      </c>
      <c r="E676" s="696"/>
      <c r="F676" s="696"/>
      <c r="G676" s="696"/>
      <c r="H676" s="696"/>
      <c r="I676" s="696"/>
      <c r="J676" s="696"/>
      <c r="K676" s="462">
        <f t="shared" si="30"/>
        <v>0</v>
      </c>
      <c r="L676" s="696"/>
      <c r="M676" s="696"/>
      <c r="N676" s="696"/>
      <c r="O676" s="696"/>
      <c r="P676" s="696"/>
      <c r="Q676" s="696"/>
      <c r="R676" s="696"/>
      <c r="S676" s="696"/>
      <c r="T676" s="696"/>
      <c r="U676" s="696"/>
      <c r="V676" s="696"/>
      <c r="W676" s="696"/>
      <c r="X676" s="696"/>
      <c r="Y676" s="696"/>
      <c r="Z676" s="696"/>
      <c r="AA676" s="696"/>
      <c r="AB676" s="696"/>
      <c r="AC676" s="119"/>
      <c r="AD676" s="119"/>
      <c r="AE676" s="212"/>
      <c r="AF676" s="119"/>
      <c r="AG676" s="119"/>
      <c r="AH676" s="119"/>
      <c r="AI676" s="119"/>
      <c r="AJ676" s="119"/>
      <c r="AK676" s="119"/>
      <c r="AL676" s="119"/>
      <c r="AM676" s="119"/>
      <c r="AN676" s="119"/>
      <c r="AO676" s="119"/>
      <c r="AP676" s="119"/>
      <c r="AQ676" s="119"/>
      <c r="AR676" s="119"/>
    </row>
    <row r="677" spans="1:44" s="6" customFormat="1" ht="52.5" customHeight="1" hidden="1">
      <c r="A677" s="55" t="s">
        <v>822</v>
      </c>
      <c r="B677" s="52" t="s">
        <v>968</v>
      </c>
      <c r="C677" s="97" t="s">
        <v>1025</v>
      </c>
      <c r="D677" s="97" t="s">
        <v>1026</v>
      </c>
      <c r="E677" s="378"/>
      <c r="F677" s="377" t="s">
        <v>237</v>
      </c>
      <c r="G677" s="378"/>
      <c r="H677" s="377" t="s">
        <v>237</v>
      </c>
      <c r="I677" s="378"/>
      <c r="J677" s="377" t="s">
        <v>237</v>
      </c>
      <c r="K677" s="462">
        <f t="shared" si="30"/>
        <v>108398582.52000006</v>
      </c>
      <c r="L677" s="377" t="s">
        <v>237</v>
      </c>
      <c r="M677" s="378"/>
      <c r="N677" s="377" t="s">
        <v>237</v>
      </c>
      <c r="O677" s="378"/>
      <c r="P677" s="377" t="s">
        <v>237</v>
      </c>
      <c r="Q677" s="377" t="s">
        <v>237</v>
      </c>
      <c r="R677" s="377" t="s">
        <v>237</v>
      </c>
      <c r="S677" s="377" t="s">
        <v>237</v>
      </c>
      <c r="T677" s="377" t="s">
        <v>237</v>
      </c>
      <c r="U677" s="377" t="s">
        <v>237</v>
      </c>
      <c r="V677" s="377" t="s">
        <v>237</v>
      </c>
      <c r="W677" s="377" t="s">
        <v>237</v>
      </c>
      <c r="X677" s="377" t="s">
        <v>237</v>
      </c>
      <c r="Y677" s="377" t="s">
        <v>237</v>
      </c>
      <c r="Z677" s="377" t="s">
        <v>237</v>
      </c>
      <c r="AA677" s="377" t="s">
        <v>237</v>
      </c>
      <c r="AB677" s="377" t="s">
        <v>237</v>
      </c>
      <c r="AC677" s="210">
        <f>AC652</f>
        <v>6240571.8099999875</v>
      </c>
      <c r="AD677" s="210"/>
      <c r="AE677" s="120">
        <f>AE652</f>
        <v>48010608.37000001</v>
      </c>
      <c r="AF677" s="210"/>
      <c r="AG677" s="210">
        <f>AG652</f>
        <v>29585093.430000015</v>
      </c>
      <c r="AH677" s="210"/>
      <c r="AI677" s="210">
        <f>AI652</f>
        <v>-4766134.429999985</v>
      </c>
      <c r="AJ677" s="210"/>
      <c r="AK677" s="210">
        <f>AK652</f>
        <v>9594513.68</v>
      </c>
      <c r="AL677" s="210"/>
      <c r="AM677" s="210">
        <f>AM652</f>
        <v>8322038.680000003</v>
      </c>
      <c r="AN677" s="210"/>
      <c r="AO677" s="210">
        <f>AO652</f>
        <v>11393974.81</v>
      </c>
      <c r="AP677" s="210"/>
      <c r="AQ677" s="210">
        <f>AQ652</f>
        <v>17916.17000000016</v>
      </c>
      <c r="AR677" s="210"/>
    </row>
    <row r="678" spans="1:44" s="6" customFormat="1" ht="12.75" customHeight="1" hidden="1">
      <c r="A678" s="92" t="s">
        <v>811</v>
      </c>
      <c r="B678" s="666" t="s">
        <v>969</v>
      </c>
      <c r="C678" s="670" t="s">
        <v>1025</v>
      </c>
      <c r="D678" s="505"/>
      <c r="E678" s="695"/>
      <c r="F678" s="695" t="s">
        <v>237</v>
      </c>
      <c r="G678" s="695"/>
      <c r="H678" s="695" t="s">
        <v>237</v>
      </c>
      <c r="I678" s="695"/>
      <c r="J678" s="695" t="s">
        <v>237</v>
      </c>
      <c r="K678" s="462">
        <f t="shared" si="30"/>
        <v>0</v>
      </c>
      <c r="L678" s="695" t="s">
        <v>237</v>
      </c>
      <c r="M678" s="695"/>
      <c r="N678" s="695" t="s">
        <v>237</v>
      </c>
      <c r="O678" s="695"/>
      <c r="P678" s="695" t="s">
        <v>237</v>
      </c>
      <c r="Q678" s="695" t="s">
        <v>237</v>
      </c>
      <c r="R678" s="695" t="s">
        <v>237</v>
      </c>
      <c r="S678" s="695" t="s">
        <v>237</v>
      </c>
      <c r="T678" s="695" t="s">
        <v>237</v>
      </c>
      <c r="U678" s="695" t="s">
        <v>237</v>
      </c>
      <c r="V678" s="695" t="s">
        <v>237</v>
      </c>
      <c r="W678" s="695" t="s">
        <v>237</v>
      </c>
      <c r="X678" s="695" t="s">
        <v>237</v>
      </c>
      <c r="Y678" s="695" t="s">
        <v>237</v>
      </c>
      <c r="Z678" s="695" t="s">
        <v>237</v>
      </c>
      <c r="AA678" s="695" t="s">
        <v>237</v>
      </c>
      <c r="AB678" s="695" t="s">
        <v>237</v>
      </c>
      <c r="AC678" s="119"/>
      <c r="AD678" s="119"/>
      <c r="AE678" s="212"/>
      <c r="AF678" s="119"/>
      <c r="AG678" s="119"/>
      <c r="AH678" s="119"/>
      <c r="AI678" s="119"/>
      <c r="AJ678" s="119"/>
      <c r="AK678" s="119"/>
      <c r="AL678" s="119"/>
      <c r="AM678" s="119"/>
      <c r="AN678" s="119"/>
      <c r="AO678" s="119"/>
      <c r="AP678" s="119"/>
      <c r="AQ678" s="119"/>
      <c r="AR678" s="119"/>
    </row>
    <row r="679" spans="1:44" s="6" customFormat="1" ht="12.75" customHeight="1" hidden="1">
      <c r="A679" s="156" t="s">
        <v>806</v>
      </c>
      <c r="B679" s="667"/>
      <c r="C679" s="671"/>
      <c r="D679" s="149" t="s">
        <v>1026</v>
      </c>
      <c r="E679" s="696"/>
      <c r="F679" s="696"/>
      <c r="G679" s="696"/>
      <c r="H679" s="696"/>
      <c r="I679" s="696"/>
      <c r="J679" s="696"/>
      <c r="K679" s="462">
        <f t="shared" si="30"/>
        <v>78416146.33000001</v>
      </c>
      <c r="L679" s="696"/>
      <c r="M679" s="696"/>
      <c r="N679" s="696"/>
      <c r="O679" s="696"/>
      <c r="P679" s="696"/>
      <c r="Q679" s="696"/>
      <c r="R679" s="696"/>
      <c r="S679" s="696"/>
      <c r="T679" s="696"/>
      <c r="U679" s="696"/>
      <c r="V679" s="696"/>
      <c r="W679" s="696"/>
      <c r="X679" s="696"/>
      <c r="Y679" s="696"/>
      <c r="Z679" s="696"/>
      <c r="AA679" s="696"/>
      <c r="AB679" s="696"/>
      <c r="AC679" s="119">
        <f>AC654</f>
        <v>3616815.2399999797</v>
      </c>
      <c r="AD679" s="119"/>
      <c r="AE679" s="212">
        <f>AE654</f>
        <v>36967895.34</v>
      </c>
      <c r="AF679" s="119"/>
      <c r="AG679" s="119">
        <f>AG654</f>
        <v>21401468.810000017</v>
      </c>
      <c r="AH679" s="119"/>
      <c r="AI679" s="119">
        <f>AI654</f>
        <v>-3774063.2799999863</v>
      </c>
      <c r="AJ679" s="119"/>
      <c r="AK679" s="119">
        <f>AK654</f>
        <v>5672744.459999993</v>
      </c>
      <c r="AL679" s="119"/>
      <c r="AM679" s="119">
        <f>AM654</f>
        <v>6040537.609999999</v>
      </c>
      <c r="AN679" s="119"/>
      <c r="AO679" s="119">
        <f>AO654</f>
        <v>8481011.280000001</v>
      </c>
      <c r="AP679" s="119"/>
      <c r="AQ679" s="119">
        <f>AQ654</f>
        <v>9736.870000000112</v>
      </c>
      <c r="AR679" s="119"/>
    </row>
    <row r="680" spans="1:44" s="6" customFormat="1" ht="12.75" customHeight="1" hidden="1">
      <c r="A680" s="55" t="s">
        <v>970</v>
      </c>
      <c r="B680" s="52" t="s">
        <v>895</v>
      </c>
      <c r="C680" s="97" t="s">
        <v>1025</v>
      </c>
      <c r="D680" s="97" t="s">
        <v>1026</v>
      </c>
      <c r="E680" s="378"/>
      <c r="F680" s="377" t="s">
        <v>237</v>
      </c>
      <c r="G680" s="378"/>
      <c r="H680" s="377" t="s">
        <v>237</v>
      </c>
      <c r="I680" s="378"/>
      <c r="J680" s="377" t="s">
        <v>237</v>
      </c>
      <c r="K680" s="462">
        <f t="shared" si="30"/>
        <v>49616729.28</v>
      </c>
      <c r="L680" s="377" t="s">
        <v>237</v>
      </c>
      <c r="M680" s="378"/>
      <c r="N680" s="377" t="s">
        <v>237</v>
      </c>
      <c r="O680" s="378"/>
      <c r="P680" s="377" t="s">
        <v>237</v>
      </c>
      <c r="Q680" s="377" t="s">
        <v>237</v>
      </c>
      <c r="R680" s="377" t="s">
        <v>237</v>
      </c>
      <c r="S680" s="377" t="s">
        <v>237</v>
      </c>
      <c r="T680" s="377" t="s">
        <v>237</v>
      </c>
      <c r="U680" s="377" t="s">
        <v>237</v>
      </c>
      <c r="V680" s="377" t="s">
        <v>237</v>
      </c>
      <c r="W680" s="377" t="s">
        <v>237</v>
      </c>
      <c r="X680" s="377" t="s">
        <v>237</v>
      </c>
      <c r="Y680" s="377" t="s">
        <v>237</v>
      </c>
      <c r="Z680" s="377" t="s">
        <v>237</v>
      </c>
      <c r="AA680" s="377" t="s">
        <v>237</v>
      </c>
      <c r="AB680" s="377" t="s">
        <v>237</v>
      </c>
      <c r="AC680" s="210">
        <v>6202091.16</v>
      </c>
      <c r="AD680" s="210"/>
      <c r="AE680" s="120">
        <v>6202091.16</v>
      </c>
      <c r="AF680" s="210"/>
      <c r="AG680" s="210">
        <v>6202091.16</v>
      </c>
      <c r="AH680" s="210"/>
      <c r="AI680" s="210">
        <v>6202091.16</v>
      </c>
      <c r="AJ680" s="210"/>
      <c r="AK680" s="210">
        <v>6202091.16</v>
      </c>
      <c r="AL680" s="210"/>
      <c r="AM680" s="210">
        <v>6202091.16</v>
      </c>
      <c r="AN680" s="210"/>
      <c r="AO680" s="210">
        <v>6202091.16</v>
      </c>
      <c r="AP680" s="210"/>
      <c r="AQ680" s="210">
        <v>6202091.16</v>
      </c>
      <c r="AR680" s="210"/>
    </row>
    <row r="681" spans="1:44" s="6" customFormat="1" ht="12.75" customHeight="1" hidden="1">
      <c r="A681" s="92" t="s">
        <v>807</v>
      </c>
      <c r="B681" s="666" t="s">
        <v>896</v>
      </c>
      <c r="C681" s="670" t="s">
        <v>1025</v>
      </c>
      <c r="D681" s="505"/>
      <c r="E681" s="695"/>
      <c r="F681" s="695" t="s">
        <v>237</v>
      </c>
      <c r="G681" s="695"/>
      <c r="H681" s="695" t="s">
        <v>237</v>
      </c>
      <c r="I681" s="695"/>
      <c r="J681" s="695" t="s">
        <v>237</v>
      </c>
      <c r="K681" s="462">
        <f t="shared" si="30"/>
        <v>0</v>
      </c>
      <c r="L681" s="695" t="s">
        <v>237</v>
      </c>
      <c r="M681" s="695"/>
      <c r="N681" s="695" t="s">
        <v>237</v>
      </c>
      <c r="O681" s="695"/>
      <c r="P681" s="695" t="s">
        <v>237</v>
      </c>
      <c r="Q681" s="695" t="s">
        <v>237</v>
      </c>
      <c r="R681" s="695" t="s">
        <v>237</v>
      </c>
      <c r="S681" s="695" t="s">
        <v>237</v>
      </c>
      <c r="T681" s="695" t="s">
        <v>237</v>
      </c>
      <c r="U681" s="695" t="s">
        <v>237</v>
      </c>
      <c r="V681" s="695" t="s">
        <v>237</v>
      </c>
      <c r="W681" s="695" t="s">
        <v>237</v>
      </c>
      <c r="X681" s="695" t="s">
        <v>237</v>
      </c>
      <c r="Y681" s="695" t="s">
        <v>237</v>
      </c>
      <c r="Z681" s="695" t="s">
        <v>237</v>
      </c>
      <c r="AA681" s="695" t="s">
        <v>237</v>
      </c>
      <c r="AB681" s="695" t="s">
        <v>237</v>
      </c>
      <c r="AC681" s="119"/>
      <c r="AD681" s="119"/>
      <c r="AE681" s="212"/>
      <c r="AF681" s="119"/>
      <c r="AG681" s="119"/>
      <c r="AH681" s="119"/>
      <c r="AI681" s="119"/>
      <c r="AJ681" s="119"/>
      <c r="AK681" s="119"/>
      <c r="AL681" s="119"/>
      <c r="AM681" s="119"/>
      <c r="AN681" s="119"/>
      <c r="AO681" s="119"/>
      <c r="AP681" s="119"/>
      <c r="AQ681" s="119"/>
      <c r="AR681" s="119"/>
    </row>
    <row r="682" spans="1:44" s="6" customFormat="1" ht="12.75" customHeight="1" hidden="1">
      <c r="A682" s="156" t="s">
        <v>806</v>
      </c>
      <c r="B682" s="667"/>
      <c r="C682" s="671"/>
      <c r="D682" s="149" t="s">
        <v>1026</v>
      </c>
      <c r="E682" s="696"/>
      <c r="F682" s="696"/>
      <c r="G682" s="696"/>
      <c r="H682" s="696"/>
      <c r="I682" s="696"/>
      <c r="J682" s="696"/>
      <c r="K682" s="462">
        <f t="shared" si="30"/>
        <v>38074283.36000001</v>
      </c>
      <c r="L682" s="696"/>
      <c r="M682" s="696"/>
      <c r="N682" s="696"/>
      <c r="O682" s="696"/>
      <c r="P682" s="696"/>
      <c r="Q682" s="696"/>
      <c r="R682" s="696"/>
      <c r="S682" s="696"/>
      <c r="T682" s="696"/>
      <c r="U682" s="696"/>
      <c r="V682" s="696"/>
      <c r="W682" s="696"/>
      <c r="X682" s="696"/>
      <c r="Y682" s="696"/>
      <c r="Z682" s="696"/>
      <c r="AA682" s="696"/>
      <c r="AB682" s="696"/>
      <c r="AC682" s="119">
        <v>4759285.42</v>
      </c>
      <c r="AD682" s="119"/>
      <c r="AE682" s="212">
        <v>4759285.42</v>
      </c>
      <c r="AF682" s="119"/>
      <c r="AG682" s="119">
        <v>4759285.42</v>
      </c>
      <c r="AH682" s="119"/>
      <c r="AI682" s="119">
        <v>4759285.42</v>
      </c>
      <c r="AJ682" s="119"/>
      <c r="AK682" s="119">
        <v>4759285.42</v>
      </c>
      <c r="AL682" s="119"/>
      <c r="AM682" s="119">
        <v>4759285.42</v>
      </c>
      <c r="AN682" s="119"/>
      <c r="AO682" s="119">
        <v>4759285.42</v>
      </c>
      <c r="AP682" s="119"/>
      <c r="AQ682" s="119">
        <v>4759285.42</v>
      </c>
      <c r="AR682" s="119"/>
    </row>
    <row r="683" spans="1:44" s="69" customFormat="1" ht="21">
      <c r="A683" s="55" t="s">
        <v>915</v>
      </c>
      <c r="B683" s="53" t="s">
        <v>897</v>
      </c>
      <c r="C683" s="43" t="s">
        <v>1025</v>
      </c>
      <c r="D683" s="43" t="s">
        <v>1026</v>
      </c>
      <c r="E683" s="209"/>
      <c r="F683" s="353" t="s">
        <v>237</v>
      </c>
      <c r="G683" s="209"/>
      <c r="H683" s="353" t="s">
        <v>237</v>
      </c>
      <c r="I683" s="209"/>
      <c r="J683" s="353" t="s">
        <v>237</v>
      </c>
      <c r="K683" s="73">
        <f t="shared" si="30"/>
        <v>108398582.52000006</v>
      </c>
      <c r="L683" s="353" t="s">
        <v>237</v>
      </c>
      <c r="M683" s="209"/>
      <c r="N683" s="353" t="s">
        <v>237</v>
      </c>
      <c r="O683" s="209"/>
      <c r="P683" s="353" t="s">
        <v>237</v>
      </c>
      <c r="Q683" s="353" t="s">
        <v>237</v>
      </c>
      <c r="R683" s="353" t="s">
        <v>237</v>
      </c>
      <c r="S683" s="353" t="s">
        <v>237</v>
      </c>
      <c r="T683" s="353" t="s">
        <v>237</v>
      </c>
      <c r="U683" s="353" t="s">
        <v>237</v>
      </c>
      <c r="V683" s="353" t="s">
        <v>237</v>
      </c>
      <c r="W683" s="353" t="s">
        <v>237</v>
      </c>
      <c r="X683" s="353" t="s">
        <v>237</v>
      </c>
      <c r="Y683" s="353" t="s">
        <v>237</v>
      </c>
      <c r="Z683" s="353" t="s">
        <v>237</v>
      </c>
      <c r="AA683" s="353" t="s">
        <v>237</v>
      </c>
      <c r="AB683" s="353" t="s">
        <v>237</v>
      </c>
      <c r="AC683" s="120">
        <f>AC652</f>
        <v>6240571.8099999875</v>
      </c>
      <c r="AD683" s="120"/>
      <c r="AE683" s="120">
        <f>AE652</f>
        <v>48010608.37000001</v>
      </c>
      <c r="AF683" s="120"/>
      <c r="AG683" s="120">
        <f>AG652</f>
        <v>29585093.430000015</v>
      </c>
      <c r="AH683" s="120"/>
      <c r="AI683" s="120">
        <f>AI652</f>
        <v>-4766134.429999985</v>
      </c>
      <c r="AJ683" s="120"/>
      <c r="AK683" s="120">
        <f>AK652</f>
        <v>9594513.68</v>
      </c>
      <c r="AL683" s="120"/>
      <c r="AM683" s="120">
        <f>AM652</f>
        <v>8322038.680000003</v>
      </c>
      <c r="AN683" s="120"/>
      <c r="AO683" s="120">
        <f>AO652</f>
        <v>11393974.81</v>
      </c>
      <c r="AP683" s="120"/>
      <c r="AQ683" s="120">
        <f>AQ652</f>
        <v>17916.17000000016</v>
      </c>
      <c r="AR683" s="120"/>
    </row>
    <row r="684" spans="1:44" s="6" customFormat="1" ht="12.75">
      <c r="A684" s="92" t="s">
        <v>811</v>
      </c>
      <c r="B684" s="666" t="s">
        <v>898</v>
      </c>
      <c r="C684" s="670" t="s">
        <v>1025</v>
      </c>
      <c r="D684" s="505"/>
      <c r="E684" s="695"/>
      <c r="F684" s="695" t="s">
        <v>237</v>
      </c>
      <c r="G684" s="695"/>
      <c r="H684" s="695" t="s">
        <v>237</v>
      </c>
      <c r="I684" s="695"/>
      <c r="J684" s="695" t="s">
        <v>237</v>
      </c>
      <c r="K684" s="685">
        <f>AC685+AE685+AG685+AI685+AK685+AM685+AO685+AQ685</f>
        <v>78416146.33000001</v>
      </c>
      <c r="L684" s="695" t="s">
        <v>237</v>
      </c>
      <c r="M684" s="695"/>
      <c r="N684" s="695" t="s">
        <v>237</v>
      </c>
      <c r="O684" s="695"/>
      <c r="P684" s="695" t="s">
        <v>237</v>
      </c>
      <c r="Q684" s="695" t="s">
        <v>237</v>
      </c>
      <c r="R684" s="695" t="s">
        <v>237</v>
      </c>
      <c r="S684" s="695" t="s">
        <v>237</v>
      </c>
      <c r="T684" s="695" t="s">
        <v>237</v>
      </c>
      <c r="U684" s="695" t="s">
        <v>237</v>
      </c>
      <c r="V684" s="695" t="s">
        <v>237</v>
      </c>
      <c r="W684" s="695" t="s">
        <v>237</v>
      </c>
      <c r="X684" s="695" t="s">
        <v>237</v>
      </c>
      <c r="Y684" s="695" t="s">
        <v>237</v>
      </c>
      <c r="Z684" s="695" t="s">
        <v>237</v>
      </c>
      <c r="AA684" s="695" t="s">
        <v>237</v>
      </c>
      <c r="AB684" s="695" t="s">
        <v>237</v>
      </c>
      <c r="AC684" s="119"/>
      <c r="AD684" s="119"/>
      <c r="AE684" s="212"/>
      <c r="AF684" s="119"/>
      <c r="AG684" s="119"/>
      <c r="AH684" s="119"/>
      <c r="AI684" s="119"/>
      <c r="AJ684" s="119"/>
      <c r="AK684" s="119"/>
      <c r="AL684" s="119"/>
      <c r="AM684" s="119"/>
      <c r="AN684" s="119"/>
      <c r="AO684" s="119"/>
      <c r="AP684" s="119"/>
      <c r="AQ684" s="119"/>
      <c r="AR684" s="119"/>
    </row>
    <row r="685" spans="1:44" s="6" customFormat="1" ht="12.75">
      <c r="A685" s="156" t="s">
        <v>806</v>
      </c>
      <c r="B685" s="667"/>
      <c r="C685" s="671"/>
      <c r="D685" s="149" t="s">
        <v>1026</v>
      </c>
      <c r="E685" s="696"/>
      <c r="F685" s="696"/>
      <c r="G685" s="696"/>
      <c r="H685" s="696"/>
      <c r="I685" s="696"/>
      <c r="J685" s="696"/>
      <c r="K685" s="686"/>
      <c r="L685" s="696"/>
      <c r="M685" s="696"/>
      <c r="N685" s="696"/>
      <c r="O685" s="696"/>
      <c r="P685" s="696"/>
      <c r="Q685" s="696"/>
      <c r="R685" s="696"/>
      <c r="S685" s="696"/>
      <c r="T685" s="696"/>
      <c r="U685" s="696"/>
      <c r="V685" s="696"/>
      <c r="W685" s="696"/>
      <c r="X685" s="696"/>
      <c r="Y685" s="696"/>
      <c r="Z685" s="696"/>
      <c r="AA685" s="696"/>
      <c r="AB685" s="696"/>
      <c r="AC685" s="119">
        <f>AC654</f>
        <v>3616815.2399999797</v>
      </c>
      <c r="AD685" s="119"/>
      <c r="AE685" s="212">
        <f>AE654</f>
        <v>36967895.34</v>
      </c>
      <c r="AF685" s="119"/>
      <c r="AG685" s="119">
        <f>AG654</f>
        <v>21401468.810000017</v>
      </c>
      <c r="AH685" s="119"/>
      <c r="AI685" s="119">
        <f>AI654</f>
        <v>-3774063.2799999863</v>
      </c>
      <c r="AJ685" s="119"/>
      <c r="AK685" s="119">
        <f>AK654</f>
        <v>5672744.459999993</v>
      </c>
      <c r="AL685" s="119"/>
      <c r="AM685" s="119">
        <f>AM654</f>
        <v>6040537.609999999</v>
      </c>
      <c r="AN685" s="119"/>
      <c r="AO685" s="119">
        <f>AO654</f>
        <v>8481011.280000001</v>
      </c>
      <c r="AP685" s="119"/>
      <c r="AQ685" s="119">
        <f>AQ654</f>
        <v>9736.870000000112</v>
      </c>
      <c r="AR685" s="119"/>
    </row>
    <row r="686" spans="1:44" s="69" customFormat="1" ht="21" customHeight="1">
      <c r="A686" s="55" t="s">
        <v>829</v>
      </c>
      <c r="B686" s="53" t="s">
        <v>899</v>
      </c>
      <c r="C686" s="43" t="s">
        <v>1025</v>
      </c>
      <c r="D686" s="43" t="s">
        <v>1026</v>
      </c>
      <c r="E686" s="209"/>
      <c r="F686" s="353" t="s">
        <v>237</v>
      </c>
      <c r="G686" s="209"/>
      <c r="H686" s="353" t="s">
        <v>237</v>
      </c>
      <c r="I686" s="209"/>
      <c r="J686" s="353" t="s">
        <v>237</v>
      </c>
      <c r="K686" s="73">
        <f t="shared" si="30"/>
        <v>29596889.319999993</v>
      </c>
      <c r="L686" s="353" t="s">
        <v>237</v>
      </c>
      <c r="M686" s="209"/>
      <c r="N686" s="353" t="s">
        <v>237</v>
      </c>
      <c r="O686" s="209"/>
      <c r="P686" s="353" t="s">
        <v>237</v>
      </c>
      <c r="Q686" s="353" t="s">
        <v>237</v>
      </c>
      <c r="R686" s="353" t="s">
        <v>237</v>
      </c>
      <c r="S686" s="353" t="s">
        <v>237</v>
      </c>
      <c r="T686" s="353" t="s">
        <v>237</v>
      </c>
      <c r="U686" s="353" t="s">
        <v>237</v>
      </c>
      <c r="V686" s="353" t="s">
        <v>237</v>
      </c>
      <c r="W686" s="353" t="s">
        <v>237</v>
      </c>
      <c r="X686" s="353" t="s">
        <v>237</v>
      </c>
      <c r="Y686" s="353" t="s">
        <v>237</v>
      </c>
      <c r="Z686" s="353" t="s">
        <v>237</v>
      </c>
      <c r="AA686" s="353" t="s">
        <v>237</v>
      </c>
      <c r="AB686" s="353" t="s">
        <v>237</v>
      </c>
      <c r="AC686" s="120">
        <f>AC557+AC625-'[2]Справ.новая ут.прирост'!AD557-'[2]Справ.новая ут.прирост'!AD625</f>
        <v>1273076.6499999948</v>
      </c>
      <c r="AD686" s="120"/>
      <c r="AE686" s="120">
        <f>AE557+AE625-'[2]Справ.новая ут.прирост'!AF557-'[2]Справ.новая ут.прирост'!AF625</f>
        <v>10842953.639999997</v>
      </c>
      <c r="AF686" s="120"/>
      <c r="AG686" s="120">
        <f>AG557+AG625-'[2]Справ.новая ут.прирост'!AH557-'[2]Справ.новая ут.прирост'!AH625</f>
        <v>10418258.090000002</v>
      </c>
      <c r="AH686" s="120"/>
      <c r="AI686" s="120">
        <f>AI557+AI625-'[2]Справ.новая ут.прирост'!AJ557-'[2]Справ.новая ут.прирост'!AJ625</f>
        <v>-1246260.9900000002</v>
      </c>
      <c r="AJ686" s="120"/>
      <c r="AK686" s="120">
        <f>AK557+AK625-'[2]Справ.новая ут.прирост'!AL557-'[2]Справ.новая ут.прирост'!AL625</f>
        <v>1831239.83</v>
      </c>
      <c r="AL686" s="120"/>
      <c r="AM686" s="120">
        <f>AM557+AM625-'[2]Справ.новая ут.прирост'!AN557-'[2]Справ.новая ут.прирост'!AN625</f>
        <v>3788482.4400000023</v>
      </c>
      <c r="AN686" s="120"/>
      <c r="AO686" s="120">
        <f>AO557+AO625-'[2]Справ.новая ут.прирост'!AP557-'[2]Справ.новая ут.прирост'!AP625</f>
        <v>2689139.66</v>
      </c>
      <c r="AP686" s="120"/>
      <c r="AQ686" s="120">
        <f>AQ557+AQ625-'[2]Справ.новая ут.прирост'!AR557-'[2]Справ.новая ут.прирост'!AR625</f>
        <v>0</v>
      </c>
      <c r="AR686" s="120"/>
    </row>
    <row r="687" spans="1:44" s="6" customFormat="1" ht="12.75">
      <c r="A687" s="92" t="s">
        <v>811</v>
      </c>
      <c r="B687" s="666" t="s">
        <v>900</v>
      </c>
      <c r="C687" s="670" t="s">
        <v>1025</v>
      </c>
      <c r="D687" s="505"/>
      <c r="E687" s="695"/>
      <c r="F687" s="695" t="s">
        <v>237</v>
      </c>
      <c r="G687" s="695"/>
      <c r="H687" s="695" t="s">
        <v>237</v>
      </c>
      <c r="I687" s="695"/>
      <c r="J687" s="695" t="s">
        <v>237</v>
      </c>
      <c r="K687" s="685">
        <f>AC688+AE688+AG688+AI688+AK688+AM688+AO688+AQ688</f>
        <v>21627722.370000005</v>
      </c>
      <c r="L687" s="695" t="s">
        <v>237</v>
      </c>
      <c r="M687" s="695"/>
      <c r="N687" s="695" t="s">
        <v>237</v>
      </c>
      <c r="O687" s="695"/>
      <c r="P687" s="695" t="s">
        <v>237</v>
      </c>
      <c r="Q687" s="695" t="s">
        <v>237</v>
      </c>
      <c r="R687" s="695" t="s">
        <v>237</v>
      </c>
      <c r="S687" s="695" t="s">
        <v>237</v>
      </c>
      <c r="T687" s="695" t="s">
        <v>237</v>
      </c>
      <c r="U687" s="695" t="s">
        <v>237</v>
      </c>
      <c r="V687" s="695" t="s">
        <v>237</v>
      </c>
      <c r="W687" s="695" t="s">
        <v>237</v>
      </c>
      <c r="X687" s="695" t="s">
        <v>237</v>
      </c>
      <c r="Y687" s="695" t="s">
        <v>237</v>
      </c>
      <c r="Z687" s="695" t="s">
        <v>237</v>
      </c>
      <c r="AA687" s="695" t="s">
        <v>237</v>
      </c>
      <c r="AB687" s="695" t="s">
        <v>237</v>
      </c>
      <c r="AC687" s="119"/>
      <c r="AD687" s="119"/>
      <c r="AE687" s="212"/>
      <c r="AF687" s="119"/>
      <c r="AG687" s="119"/>
      <c r="AH687" s="119"/>
      <c r="AI687" s="119"/>
      <c r="AJ687" s="119"/>
      <c r="AK687" s="119"/>
      <c r="AL687" s="119"/>
      <c r="AM687" s="119"/>
      <c r="AN687" s="119"/>
      <c r="AO687" s="119"/>
      <c r="AP687" s="119"/>
      <c r="AQ687" s="119"/>
      <c r="AR687" s="119"/>
    </row>
    <row r="688" spans="1:44" s="6" customFormat="1" ht="12.75">
      <c r="A688" s="156" t="s">
        <v>806</v>
      </c>
      <c r="B688" s="667"/>
      <c r="C688" s="671"/>
      <c r="D688" s="149" t="s">
        <v>1026</v>
      </c>
      <c r="E688" s="696"/>
      <c r="F688" s="696"/>
      <c r="G688" s="696"/>
      <c r="H688" s="696"/>
      <c r="I688" s="696"/>
      <c r="J688" s="696"/>
      <c r="K688" s="686"/>
      <c r="L688" s="696"/>
      <c r="M688" s="696"/>
      <c r="N688" s="696"/>
      <c r="O688" s="696"/>
      <c r="P688" s="696"/>
      <c r="Q688" s="696"/>
      <c r="R688" s="696"/>
      <c r="S688" s="696"/>
      <c r="T688" s="696"/>
      <c r="U688" s="696"/>
      <c r="V688" s="696"/>
      <c r="W688" s="696"/>
      <c r="X688" s="696"/>
      <c r="Y688" s="696"/>
      <c r="Z688" s="696"/>
      <c r="AA688" s="696"/>
      <c r="AB688" s="696"/>
      <c r="AC688" s="119">
        <f>AC557-'[2]Справ.новая ут.прирост'!AD557</f>
        <v>737830.3099999987</v>
      </c>
      <c r="AD688" s="119"/>
      <c r="AE688" s="212">
        <f>AE557-'[2]Справ.новая ут.прирост'!AF557</f>
        <v>8494640.109999996</v>
      </c>
      <c r="AF688" s="119"/>
      <c r="AG688" s="119">
        <f>AG557-'[2]Справ.новая ут.прирост'!AH557</f>
        <v>7639861.030000001</v>
      </c>
      <c r="AH688" s="119"/>
      <c r="AI688" s="119">
        <f>AI557-'[2]Справ.новая ут.прирост'!AJ557</f>
        <v>-903609.0399999991</v>
      </c>
      <c r="AJ688" s="119"/>
      <c r="AK688" s="119">
        <f>AK557-'[2]Справ.новая ут.прирост'!AL557</f>
        <v>741233.6200000048</v>
      </c>
      <c r="AL688" s="119"/>
      <c r="AM688" s="119">
        <f>AM557-'[2]Справ.новая ут.прирост'!AN557</f>
        <v>2750814.1000000015</v>
      </c>
      <c r="AN688" s="119"/>
      <c r="AO688" s="119">
        <f>AO557-'[2]Справ.новая ут.прирост'!AP557</f>
        <v>2166952.240000001</v>
      </c>
      <c r="AP688" s="119"/>
      <c r="AQ688" s="119">
        <f>AQ557-'[2]Справ.новая ут.прирост'!AR557</f>
        <v>0</v>
      </c>
      <c r="AR688" s="119"/>
    </row>
    <row r="689" spans="1:43" s="69" customFormat="1" ht="21">
      <c r="A689" s="55" t="s">
        <v>600</v>
      </c>
      <c r="B689" s="53" t="s">
        <v>901</v>
      </c>
      <c r="C689" s="43" t="s">
        <v>1025</v>
      </c>
      <c r="D689" s="43" t="s">
        <v>1026</v>
      </c>
      <c r="E689" s="209"/>
      <c r="F689" s="353" t="s">
        <v>237</v>
      </c>
      <c r="G689" s="209"/>
      <c r="H689" s="353" t="s">
        <v>237</v>
      </c>
      <c r="I689" s="209"/>
      <c r="J689" s="353" t="s">
        <v>237</v>
      </c>
      <c r="K689" s="73">
        <f t="shared" si="30"/>
        <v>36821858.02</v>
      </c>
      <c r="L689" s="353" t="s">
        <v>237</v>
      </c>
      <c r="M689" s="209"/>
      <c r="N689" s="353" t="s">
        <v>237</v>
      </c>
      <c r="O689" s="209"/>
      <c r="P689" s="353" t="s">
        <v>237</v>
      </c>
      <c r="Q689" s="353" t="s">
        <v>237</v>
      </c>
      <c r="R689" s="353" t="s">
        <v>237</v>
      </c>
      <c r="S689" s="353" t="s">
        <v>237</v>
      </c>
      <c r="T689" s="353" t="s">
        <v>237</v>
      </c>
      <c r="U689" s="353" t="s">
        <v>237</v>
      </c>
      <c r="V689" s="353" t="s">
        <v>237</v>
      </c>
      <c r="W689" s="353" t="s">
        <v>237</v>
      </c>
      <c r="X689" s="353" t="s">
        <v>237</v>
      </c>
      <c r="Y689" s="353" t="s">
        <v>237</v>
      </c>
      <c r="Z689" s="353" t="s">
        <v>237</v>
      </c>
      <c r="AA689" s="353" t="s">
        <v>237</v>
      </c>
      <c r="AB689" s="353" t="s">
        <v>237</v>
      </c>
      <c r="AC689" s="131">
        <f>AC565+AC633-'[2]Справ.новая ут.прирост'!AD565-'[2]Справ.новая ут.прирост'!AD633</f>
        <v>2689686.4499999955</v>
      </c>
      <c r="AD689" s="131"/>
      <c r="AE689" s="131">
        <f>AE565+AE633-'[2]Справ.новая ут.прирост'!AF565-'[2]Справ.новая ут.прирост'!AF633</f>
        <v>16333889.030000005</v>
      </c>
      <c r="AF689" s="131"/>
      <c r="AG689" s="131">
        <f>AG565+AG633-'[2]Справ.новая ут.прирост'!AH565-'[2]Справ.новая ут.прирост'!AH633</f>
        <v>12805599.7</v>
      </c>
      <c r="AH689" s="131"/>
      <c r="AI689" s="131">
        <f>AI565+AI633-'[2]Справ.новая ут.прирост'!AJ565-'[2]Справ.новая ут.прирост'!AJ633</f>
        <v>-4192346.969999993</v>
      </c>
      <c r="AJ689" s="131"/>
      <c r="AK689" s="131">
        <f>AK565+AK633-'[2]Справ.новая ут.прирост'!AL565-'[2]Справ.новая ут.прирост'!AL633</f>
        <v>2523744.009999994</v>
      </c>
      <c r="AL689" s="131"/>
      <c r="AM689" s="131">
        <f>AM565+AM633-'[2]Справ.новая ут.прирост'!AN565-'[2]Справ.новая ут.прирост'!AN633</f>
        <v>3008163.6799999997</v>
      </c>
      <c r="AN689" s="131"/>
      <c r="AO689" s="131">
        <f>AO565+AO633-'[2]Справ.новая ут.прирост'!AP565-'[2]Справ.новая ут.прирост'!AP633</f>
        <v>3653122.120000001</v>
      </c>
      <c r="AP689" s="131"/>
      <c r="AQ689" s="131">
        <f>AQ565+AQ633-'[2]Справ.новая ут.прирост'!AR565-'[2]Справ.новая ут.прирост'!AR633</f>
        <v>0</v>
      </c>
    </row>
    <row r="690" spans="1:43" s="6" customFormat="1" ht="12.75">
      <c r="A690" s="92" t="s">
        <v>807</v>
      </c>
      <c r="B690" s="666" t="s">
        <v>902</v>
      </c>
      <c r="C690" s="670" t="s">
        <v>1025</v>
      </c>
      <c r="D690" s="505"/>
      <c r="E690" s="695"/>
      <c r="F690" s="695" t="s">
        <v>237</v>
      </c>
      <c r="G690" s="695"/>
      <c r="H690" s="695" t="s">
        <v>237</v>
      </c>
      <c r="I690" s="695"/>
      <c r="J690" s="695" t="s">
        <v>237</v>
      </c>
      <c r="K690" s="462"/>
      <c r="L690" s="695" t="s">
        <v>237</v>
      </c>
      <c r="M690" s="695"/>
      <c r="N690" s="695" t="s">
        <v>237</v>
      </c>
      <c r="O690" s="695"/>
      <c r="P690" s="695" t="s">
        <v>237</v>
      </c>
      <c r="Q690" s="695" t="s">
        <v>237</v>
      </c>
      <c r="R690" s="695" t="s">
        <v>237</v>
      </c>
      <c r="S690" s="695" t="s">
        <v>237</v>
      </c>
      <c r="T690" s="695" t="s">
        <v>237</v>
      </c>
      <c r="U690" s="695" t="s">
        <v>237</v>
      </c>
      <c r="V690" s="695" t="s">
        <v>237</v>
      </c>
      <c r="W690" s="695" t="s">
        <v>237</v>
      </c>
      <c r="X690" s="695" t="s">
        <v>237</v>
      </c>
      <c r="Y690" s="695" t="s">
        <v>237</v>
      </c>
      <c r="Z690" s="695" t="s">
        <v>237</v>
      </c>
      <c r="AA690" s="695" t="s">
        <v>237</v>
      </c>
      <c r="AB690" s="695" t="s">
        <v>237</v>
      </c>
      <c r="AC690" s="130"/>
      <c r="AD690" s="130"/>
      <c r="AE690" s="487"/>
      <c r="AF690" s="130"/>
      <c r="AG690" s="130"/>
      <c r="AH690" s="130"/>
      <c r="AI690" s="130"/>
      <c r="AJ690" s="130"/>
      <c r="AK690" s="130"/>
      <c r="AL690" s="130"/>
      <c r="AM690" s="130"/>
      <c r="AN690" s="130"/>
      <c r="AO690" s="487"/>
      <c r="AP690" s="130"/>
      <c r="AQ690" s="130"/>
    </row>
    <row r="691" spans="1:43" s="6" customFormat="1" ht="12.75">
      <c r="A691" s="156" t="s">
        <v>806</v>
      </c>
      <c r="B691" s="667"/>
      <c r="C691" s="671"/>
      <c r="D691" s="149" t="s">
        <v>1026</v>
      </c>
      <c r="E691" s="696"/>
      <c r="F691" s="696"/>
      <c r="G691" s="696"/>
      <c r="H691" s="696"/>
      <c r="I691" s="696"/>
      <c r="J691" s="696"/>
      <c r="K691" s="462">
        <f t="shared" si="30"/>
        <v>25964659.970000006</v>
      </c>
      <c r="L691" s="696"/>
      <c r="M691" s="696"/>
      <c r="N691" s="696"/>
      <c r="O691" s="696"/>
      <c r="P691" s="696"/>
      <c r="Q691" s="696"/>
      <c r="R691" s="696"/>
      <c r="S691" s="696"/>
      <c r="T691" s="696"/>
      <c r="U691" s="696"/>
      <c r="V691" s="696"/>
      <c r="W691" s="696"/>
      <c r="X691" s="696"/>
      <c r="Y691" s="696"/>
      <c r="Z691" s="696"/>
      <c r="AA691" s="696"/>
      <c r="AB691" s="696"/>
      <c r="AC691" s="130">
        <f>AC565-'[2]Справ.новая ут.прирост'!AD565</f>
        <v>1558847.3599999994</v>
      </c>
      <c r="AD691" s="130"/>
      <c r="AE691" s="487">
        <f>AE565-'[2]Справ.новая ут.прирост'!AF565</f>
        <v>12705613.150000006</v>
      </c>
      <c r="AF691" s="130"/>
      <c r="AG691" s="130">
        <f>AG565-'[2]Справ.новая ут.прирост'!AH565</f>
        <v>9179081.25</v>
      </c>
      <c r="AH691" s="130"/>
      <c r="AI691" s="130">
        <f>AI565-'[2]Справ.новая ут.прирост'!AJ565</f>
        <v>-3532324.219999995</v>
      </c>
      <c r="AJ691" s="130"/>
      <c r="AK691" s="130">
        <f>AK565-'[2]Справ.новая ут.прирост'!AL565</f>
        <v>1212597.5199999958</v>
      </c>
      <c r="AL691" s="130"/>
      <c r="AM691" s="130">
        <f>AM565-'[2]Справ.новая ут.прирост'!AN565</f>
        <v>2150407.3200000003</v>
      </c>
      <c r="AN691" s="130"/>
      <c r="AO691" s="487">
        <f>AO565-'[2]Справ.новая ут.прирост'!AP565</f>
        <v>2690437.59</v>
      </c>
      <c r="AP691" s="130"/>
      <c r="AQ691" s="130">
        <f>AQ565-'[2]Справ.новая ут.прирост'!AR565</f>
        <v>0</v>
      </c>
    </row>
    <row r="692" spans="1:43" s="69" customFormat="1" ht="21">
      <c r="A692" s="55" t="s">
        <v>601</v>
      </c>
      <c r="B692" s="53" t="s">
        <v>903</v>
      </c>
      <c r="C692" s="43" t="s">
        <v>1025</v>
      </c>
      <c r="D692" s="43" t="s">
        <v>1026</v>
      </c>
      <c r="E692" s="209"/>
      <c r="F692" s="353" t="s">
        <v>237</v>
      </c>
      <c r="G692" s="209"/>
      <c r="H692" s="353" t="s">
        <v>237</v>
      </c>
      <c r="I692" s="209"/>
      <c r="J692" s="353" t="s">
        <v>237</v>
      </c>
      <c r="K692" s="73">
        <f t="shared" si="30"/>
        <v>2057140.1799999964</v>
      </c>
      <c r="L692" s="353" t="s">
        <v>237</v>
      </c>
      <c r="M692" s="209"/>
      <c r="N692" s="353" t="s">
        <v>237</v>
      </c>
      <c r="O692" s="209"/>
      <c r="P692" s="353" t="s">
        <v>237</v>
      </c>
      <c r="Q692" s="353" t="s">
        <v>237</v>
      </c>
      <c r="R692" s="353" t="s">
        <v>237</v>
      </c>
      <c r="S692" s="353" t="s">
        <v>237</v>
      </c>
      <c r="T692" s="353" t="s">
        <v>237</v>
      </c>
      <c r="U692" s="353" t="s">
        <v>237</v>
      </c>
      <c r="V692" s="353" t="s">
        <v>237</v>
      </c>
      <c r="W692" s="353" t="s">
        <v>237</v>
      </c>
      <c r="X692" s="353" t="s">
        <v>237</v>
      </c>
      <c r="Y692" s="353" t="s">
        <v>237</v>
      </c>
      <c r="Z692" s="353" t="s">
        <v>237</v>
      </c>
      <c r="AA692" s="353" t="s">
        <v>237</v>
      </c>
      <c r="AB692" s="353" t="s">
        <v>237</v>
      </c>
      <c r="AC692" s="131">
        <f>AC573+AC641-'[2]Справ.новая ут.прирост'!AD573-'[2]Справ.новая ут.прирост'!AD641</f>
        <v>-524940.6400000043</v>
      </c>
      <c r="AD692" s="131"/>
      <c r="AE692" s="131">
        <f>AE573+AE641-'[2]Справ.новая ут.прирост'!AF573-'[2]Справ.новая ут.прирост'!AF641</f>
        <v>3190937.7299999986</v>
      </c>
      <c r="AF692" s="131"/>
      <c r="AG692" s="131">
        <f>AG573+AG641-'[2]Справ.новая ут.прирост'!AH573-'[2]Справ.новая ут.прирост'!AH641</f>
        <v>-35637.14999999851</v>
      </c>
      <c r="AH692" s="131"/>
      <c r="AI692" s="131">
        <f>AI573+AI641-'[2]Справ.новая ут.прирост'!AJ573-'[2]Справ.новая ут.прирост'!AJ641</f>
        <v>-714137.6999999995</v>
      </c>
      <c r="AJ692" s="131"/>
      <c r="AK692" s="131">
        <f>AK573+AK641-'[2]Справ.новая ут.прирост'!AL573-'[2]Справ.новая ут.прирост'!AL641</f>
        <v>-152420.24000000022</v>
      </c>
      <c r="AL692" s="131"/>
      <c r="AM692" s="131">
        <f>AM573+AM641-'[2]Справ.новая ут.прирост'!AN573-'[2]Справ.новая ут.прирост'!AN641</f>
        <v>75935.68999999994</v>
      </c>
      <c r="AN692" s="131"/>
      <c r="AO692" s="131">
        <f>AO573+AO641-'[2]Справ.новая ут.прирост'!AP573-'[2]Справ.новая ут.прирост'!AP641</f>
        <v>217402.49000000046</v>
      </c>
      <c r="AP692" s="131"/>
      <c r="AQ692" s="131">
        <f>AQ573+AQ641-'[2]Справ.новая ут.прирост'!AR573-'[2]Справ.новая ут.прирост'!AR641</f>
        <v>0</v>
      </c>
    </row>
    <row r="693" spans="1:43" s="6" customFormat="1" ht="12.75">
      <c r="A693" s="92" t="s">
        <v>807</v>
      </c>
      <c r="B693" s="666" t="s">
        <v>904</v>
      </c>
      <c r="C693" s="670" t="s">
        <v>1025</v>
      </c>
      <c r="D693" s="505"/>
      <c r="E693" s="695"/>
      <c r="F693" s="695" t="s">
        <v>237</v>
      </c>
      <c r="G693" s="695"/>
      <c r="H693" s="695" t="s">
        <v>237</v>
      </c>
      <c r="I693" s="695"/>
      <c r="J693" s="695" t="s">
        <v>237</v>
      </c>
      <c r="K693" s="685">
        <f>AC694+AE694+AG694+AI694+AK694+AM694+AO694+AQ694</f>
        <v>1185116.3199999994</v>
      </c>
      <c r="L693" s="695" t="s">
        <v>237</v>
      </c>
      <c r="M693" s="695"/>
      <c r="N693" s="695" t="s">
        <v>237</v>
      </c>
      <c r="O693" s="695"/>
      <c r="P693" s="695" t="s">
        <v>237</v>
      </c>
      <c r="Q693" s="695" t="s">
        <v>237</v>
      </c>
      <c r="R693" s="695" t="s">
        <v>237</v>
      </c>
      <c r="S693" s="695" t="s">
        <v>237</v>
      </c>
      <c r="T693" s="695" t="s">
        <v>237</v>
      </c>
      <c r="U693" s="695" t="s">
        <v>237</v>
      </c>
      <c r="V693" s="695" t="s">
        <v>237</v>
      </c>
      <c r="W693" s="695" t="s">
        <v>237</v>
      </c>
      <c r="X693" s="695" t="s">
        <v>237</v>
      </c>
      <c r="Y693" s="695" t="s">
        <v>237</v>
      </c>
      <c r="Z693" s="695" t="s">
        <v>237</v>
      </c>
      <c r="AA693" s="695" t="s">
        <v>237</v>
      </c>
      <c r="AB693" s="695" t="s">
        <v>237</v>
      </c>
      <c r="AC693" s="130"/>
      <c r="AD693" s="130"/>
      <c r="AE693" s="487"/>
      <c r="AF693" s="130"/>
      <c r="AG693" s="130"/>
      <c r="AH693" s="130"/>
      <c r="AI693" s="130"/>
      <c r="AJ693" s="130"/>
      <c r="AK693" s="130"/>
      <c r="AL693" s="130"/>
      <c r="AM693" s="130"/>
      <c r="AN693" s="130"/>
      <c r="AO693" s="130"/>
      <c r="AP693" s="130"/>
      <c r="AQ693" s="130"/>
    </row>
    <row r="694" spans="1:43" s="6" customFormat="1" ht="12.75">
      <c r="A694" s="156" t="s">
        <v>806</v>
      </c>
      <c r="B694" s="667"/>
      <c r="C694" s="671"/>
      <c r="D694" s="149" t="s">
        <v>1026</v>
      </c>
      <c r="E694" s="696"/>
      <c r="F694" s="696"/>
      <c r="G694" s="696"/>
      <c r="H694" s="696"/>
      <c r="I694" s="696"/>
      <c r="J694" s="696"/>
      <c r="K694" s="686"/>
      <c r="L694" s="696"/>
      <c r="M694" s="696"/>
      <c r="N694" s="696"/>
      <c r="O694" s="696"/>
      <c r="P694" s="696"/>
      <c r="Q694" s="696"/>
      <c r="R694" s="696"/>
      <c r="S694" s="696"/>
      <c r="T694" s="696"/>
      <c r="U694" s="696"/>
      <c r="V694" s="696"/>
      <c r="W694" s="696"/>
      <c r="X694" s="696"/>
      <c r="Y694" s="696"/>
      <c r="Z694" s="696"/>
      <c r="AA694" s="696"/>
      <c r="AB694" s="696"/>
      <c r="AC694" s="130">
        <f>AC573-'[2]Справ.новая ут.прирост'!AD573</f>
        <v>-626764.3100000024</v>
      </c>
      <c r="AD694" s="130"/>
      <c r="AE694" s="130">
        <f>AE573-'[2]Справ.новая ут.прирост'!AF573</f>
        <v>2474962.2300000004</v>
      </c>
      <c r="AF694" s="130"/>
      <c r="AG694" s="130">
        <f>AG573-'[2]Справ.новая ут.прирост'!AH573</f>
        <v>-125542.5399999991</v>
      </c>
      <c r="AH694" s="130"/>
      <c r="AI694" s="130">
        <f>AI573-'[2]Справ.новая ут.прирост'!AJ573</f>
        <v>-537036.2799999998</v>
      </c>
      <c r="AJ694" s="130"/>
      <c r="AK694" s="130">
        <f>AK573-'[2]Справ.новая ут.прирост'!AL573</f>
        <v>-179512.1200000001</v>
      </c>
      <c r="AL694" s="130"/>
      <c r="AM694" s="130">
        <f>AM573-'[2]Справ.новая ут.прирост'!AN573</f>
        <v>58322.35000000009</v>
      </c>
      <c r="AN694" s="130"/>
      <c r="AO694" s="130">
        <f>AO573-'[2]Справ.новая ут.прирост'!AP573</f>
        <v>120686.99000000022</v>
      </c>
      <c r="AP694" s="130"/>
      <c r="AQ694" s="130">
        <f>AQ573-'[2]Справ.новая ут.прирост'!AR573</f>
        <v>0</v>
      </c>
    </row>
    <row r="695" spans="1:41" s="6" customFormat="1" ht="12.75" hidden="1">
      <c r="A695" s="55" t="s">
        <v>837</v>
      </c>
      <c r="B695" s="52" t="s">
        <v>905</v>
      </c>
      <c r="C695" s="97" t="s">
        <v>1025</v>
      </c>
      <c r="D695" s="97" t="s">
        <v>1026</v>
      </c>
      <c r="E695" s="585"/>
      <c r="F695" s="586" t="s">
        <v>237</v>
      </c>
      <c r="G695" s="585"/>
      <c r="H695" s="586" t="s">
        <v>237</v>
      </c>
      <c r="I695" s="585"/>
      <c r="J695" s="586" t="s">
        <v>237</v>
      </c>
      <c r="K695" s="585"/>
      <c r="L695" s="586" t="s">
        <v>237</v>
      </c>
      <c r="M695" s="585"/>
      <c r="N695" s="586" t="s">
        <v>237</v>
      </c>
      <c r="O695" s="585"/>
      <c r="P695" s="586" t="s">
        <v>237</v>
      </c>
      <c r="Q695" s="586" t="s">
        <v>237</v>
      </c>
      <c r="R695" s="586" t="s">
        <v>237</v>
      </c>
      <c r="S695" s="586" t="s">
        <v>237</v>
      </c>
      <c r="T695" s="586" t="s">
        <v>237</v>
      </c>
      <c r="U695" s="586" t="s">
        <v>237</v>
      </c>
      <c r="V695" s="586" t="s">
        <v>237</v>
      </c>
      <c r="W695" s="586" t="s">
        <v>237</v>
      </c>
      <c r="X695" s="586" t="s">
        <v>237</v>
      </c>
      <c r="Y695" s="3" t="s">
        <v>237</v>
      </c>
      <c r="Z695" s="3" t="s">
        <v>237</v>
      </c>
      <c r="AA695" s="3" t="s">
        <v>237</v>
      </c>
      <c r="AB695" s="3" t="s">
        <v>237</v>
      </c>
      <c r="AO695" s="137"/>
    </row>
    <row r="696" spans="1:41" s="6" customFormat="1" ht="12.75" hidden="1">
      <c r="A696" s="92" t="s">
        <v>811</v>
      </c>
      <c r="B696" s="666" t="s">
        <v>906</v>
      </c>
      <c r="C696" s="670" t="s">
        <v>1025</v>
      </c>
      <c r="D696" s="505"/>
      <c r="E696" s="697"/>
      <c r="F696" s="697" t="s">
        <v>237</v>
      </c>
      <c r="G696" s="697"/>
      <c r="H696" s="697" t="s">
        <v>237</v>
      </c>
      <c r="I696" s="697"/>
      <c r="J696" s="697" t="s">
        <v>237</v>
      </c>
      <c r="K696" s="697"/>
      <c r="L696" s="697" t="s">
        <v>237</v>
      </c>
      <c r="M696" s="697"/>
      <c r="N696" s="697" t="s">
        <v>237</v>
      </c>
      <c r="O696" s="697"/>
      <c r="P696" s="697" t="s">
        <v>237</v>
      </c>
      <c r="Q696" s="697" t="s">
        <v>237</v>
      </c>
      <c r="R696" s="697" t="s">
        <v>237</v>
      </c>
      <c r="S696" s="697" t="s">
        <v>237</v>
      </c>
      <c r="T696" s="697" t="s">
        <v>237</v>
      </c>
      <c r="U696" s="697" t="s">
        <v>237</v>
      </c>
      <c r="V696" s="697" t="s">
        <v>237</v>
      </c>
      <c r="W696" s="697" t="s">
        <v>237</v>
      </c>
      <c r="X696" s="697" t="s">
        <v>237</v>
      </c>
      <c r="Y696" s="634" t="s">
        <v>237</v>
      </c>
      <c r="Z696" s="634" t="s">
        <v>237</v>
      </c>
      <c r="AA696" s="634" t="s">
        <v>237</v>
      </c>
      <c r="AB696" s="634" t="s">
        <v>237</v>
      </c>
      <c r="AO696" s="137"/>
    </row>
    <row r="697" spans="1:41" s="6" customFormat="1" ht="12.75" hidden="1">
      <c r="A697" s="156" t="s">
        <v>806</v>
      </c>
      <c r="B697" s="667"/>
      <c r="C697" s="671"/>
      <c r="D697" s="149" t="s">
        <v>1026</v>
      </c>
      <c r="E697" s="698"/>
      <c r="F697" s="698"/>
      <c r="G697" s="698"/>
      <c r="H697" s="698"/>
      <c r="I697" s="698"/>
      <c r="J697" s="698"/>
      <c r="K697" s="698"/>
      <c r="L697" s="698"/>
      <c r="M697" s="698"/>
      <c r="N697" s="698"/>
      <c r="O697" s="698"/>
      <c r="P697" s="698"/>
      <c r="Q697" s="698"/>
      <c r="R697" s="698"/>
      <c r="S697" s="698"/>
      <c r="T697" s="698"/>
      <c r="U697" s="698"/>
      <c r="V697" s="698"/>
      <c r="W697" s="698"/>
      <c r="X697" s="698"/>
      <c r="Y697" s="635"/>
      <c r="Z697" s="635"/>
      <c r="AA697" s="635"/>
      <c r="AB697" s="635"/>
      <c r="AO697" s="137"/>
    </row>
    <row r="698" spans="1:41" s="6" customFormat="1" ht="21" hidden="1">
      <c r="A698" s="55" t="s">
        <v>950</v>
      </c>
      <c r="B698" s="52" t="s">
        <v>907</v>
      </c>
      <c r="C698" s="97" t="s">
        <v>1025</v>
      </c>
      <c r="D698" s="97" t="s">
        <v>1026</v>
      </c>
      <c r="E698" s="585"/>
      <c r="F698" s="586" t="s">
        <v>237</v>
      </c>
      <c r="G698" s="585"/>
      <c r="H698" s="586" t="s">
        <v>237</v>
      </c>
      <c r="I698" s="585"/>
      <c r="J698" s="586" t="s">
        <v>237</v>
      </c>
      <c r="K698" s="585"/>
      <c r="L698" s="586" t="s">
        <v>237</v>
      </c>
      <c r="M698" s="585"/>
      <c r="N698" s="586" t="s">
        <v>237</v>
      </c>
      <c r="O698" s="585"/>
      <c r="P698" s="586" t="s">
        <v>237</v>
      </c>
      <c r="Q698" s="586" t="s">
        <v>237</v>
      </c>
      <c r="R698" s="586" t="s">
        <v>237</v>
      </c>
      <c r="S698" s="586" t="s">
        <v>237</v>
      </c>
      <c r="T698" s="586" t="s">
        <v>237</v>
      </c>
      <c r="U698" s="586" t="s">
        <v>237</v>
      </c>
      <c r="V698" s="586" t="s">
        <v>237</v>
      </c>
      <c r="W698" s="586" t="s">
        <v>237</v>
      </c>
      <c r="X698" s="586" t="s">
        <v>237</v>
      </c>
      <c r="Y698" s="3" t="s">
        <v>237</v>
      </c>
      <c r="Z698" s="3" t="s">
        <v>237</v>
      </c>
      <c r="AA698" s="3" t="s">
        <v>237</v>
      </c>
      <c r="AB698" s="3" t="s">
        <v>237</v>
      </c>
      <c r="AO698" s="137"/>
    </row>
    <row r="699" spans="1:41" s="6" customFormat="1" ht="12.75" hidden="1">
      <c r="A699" s="92" t="s">
        <v>807</v>
      </c>
      <c r="B699" s="666" t="s">
        <v>908</v>
      </c>
      <c r="C699" s="670" t="s">
        <v>1025</v>
      </c>
      <c r="D699" s="505"/>
      <c r="E699" s="697"/>
      <c r="F699" s="697" t="s">
        <v>237</v>
      </c>
      <c r="G699" s="697"/>
      <c r="H699" s="697" t="s">
        <v>237</v>
      </c>
      <c r="I699" s="697"/>
      <c r="J699" s="697" t="s">
        <v>237</v>
      </c>
      <c r="K699" s="697"/>
      <c r="L699" s="697" t="s">
        <v>237</v>
      </c>
      <c r="M699" s="697"/>
      <c r="N699" s="697" t="s">
        <v>237</v>
      </c>
      <c r="O699" s="697"/>
      <c r="P699" s="697" t="s">
        <v>237</v>
      </c>
      <c r="Q699" s="697" t="s">
        <v>237</v>
      </c>
      <c r="R699" s="697" t="s">
        <v>237</v>
      </c>
      <c r="S699" s="697" t="s">
        <v>237</v>
      </c>
      <c r="T699" s="697" t="s">
        <v>237</v>
      </c>
      <c r="U699" s="697" t="s">
        <v>237</v>
      </c>
      <c r="V699" s="697" t="s">
        <v>237</v>
      </c>
      <c r="W699" s="697" t="s">
        <v>237</v>
      </c>
      <c r="X699" s="697" t="s">
        <v>237</v>
      </c>
      <c r="Y699" s="634" t="s">
        <v>237</v>
      </c>
      <c r="Z699" s="634" t="s">
        <v>237</v>
      </c>
      <c r="AA699" s="634" t="s">
        <v>237</v>
      </c>
      <c r="AB699" s="634" t="s">
        <v>237</v>
      </c>
      <c r="AO699" s="137"/>
    </row>
    <row r="700" spans="1:41" s="6" customFormat="1" ht="12.75" hidden="1">
      <c r="A700" s="156" t="s">
        <v>806</v>
      </c>
      <c r="B700" s="667"/>
      <c r="C700" s="671"/>
      <c r="D700" s="149" t="s">
        <v>1026</v>
      </c>
      <c r="E700" s="698"/>
      <c r="F700" s="698"/>
      <c r="G700" s="698"/>
      <c r="H700" s="698"/>
      <c r="I700" s="698"/>
      <c r="J700" s="698"/>
      <c r="K700" s="698"/>
      <c r="L700" s="698"/>
      <c r="M700" s="698"/>
      <c r="N700" s="698"/>
      <c r="O700" s="698"/>
      <c r="P700" s="698"/>
      <c r="Q700" s="698"/>
      <c r="R700" s="698"/>
      <c r="S700" s="698"/>
      <c r="T700" s="698"/>
      <c r="U700" s="698"/>
      <c r="V700" s="698"/>
      <c r="W700" s="698"/>
      <c r="X700" s="698"/>
      <c r="Y700" s="635"/>
      <c r="Z700" s="635"/>
      <c r="AA700" s="635"/>
      <c r="AB700" s="635"/>
      <c r="AO700" s="137"/>
    </row>
    <row r="701" spans="1:41" s="6" customFormat="1" ht="12.75" hidden="1">
      <c r="A701" s="55" t="s">
        <v>842</v>
      </c>
      <c r="B701" s="52" t="s">
        <v>909</v>
      </c>
      <c r="C701" s="97" t="s">
        <v>1025</v>
      </c>
      <c r="D701" s="97" t="s">
        <v>1026</v>
      </c>
      <c r="E701" s="585"/>
      <c r="F701" s="586" t="s">
        <v>237</v>
      </c>
      <c r="G701" s="585"/>
      <c r="H701" s="586" t="s">
        <v>237</v>
      </c>
      <c r="I701" s="585"/>
      <c r="J701" s="586" t="s">
        <v>237</v>
      </c>
      <c r="K701" s="585"/>
      <c r="L701" s="586" t="s">
        <v>237</v>
      </c>
      <c r="M701" s="585"/>
      <c r="N701" s="586" t="s">
        <v>237</v>
      </c>
      <c r="O701" s="585"/>
      <c r="P701" s="586" t="s">
        <v>237</v>
      </c>
      <c r="Q701" s="586" t="s">
        <v>237</v>
      </c>
      <c r="R701" s="586" t="s">
        <v>237</v>
      </c>
      <c r="S701" s="586" t="s">
        <v>237</v>
      </c>
      <c r="T701" s="586" t="s">
        <v>237</v>
      </c>
      <c r="U701" s="586" t="s">
        <v>237</v>
      </c>
      <c r="V701" s="586" t="s">
        <v>237</v>
      </c>
      <c r="W701" s="586" t="s">
        <v>237</v>
      </c>
      <c r="X701" s="586" t="s">
        <v>237</v>
      </c>
      <c r="Y701" s="3" t="s">
        <v>237</v>
      </c>
      <c r="Z701" s="3" t="s">
        <v>237</v>
      </c>
      <c r="AA701" s="3" t="s">
        <v>237</v>
      </c>
      <c r="AB701" s="3" t="s">
        <v>237</v>
      </c>
      <c r="AO701" s="137"/>
    </row>
    <row r="702" spans="1:41" s="6" customFormat="1" ht="12.75" hidden="1">
      <c r="A702" s="92" t="s">
        <v>807</v>
      </c>
      <c r="B702" s="666" t="s">
        <v>910</v>
      </c>
      <c r="C702" s="670" t="s">
        <v>1025</v>
      </c>
      <c r="D702" s="505"/>
      <c r="E702" s="697"/>
      <c r="F702" s="697" t="s">
        <v>237</v>
      </c>
      <c r="G702" s="697"/>
      <c r="H702" s="697" t="s">
        <v>237</v>
      </c>
      <c r="I702" s="697"/>
      <c r="J702" s="697" t="s">
        <v>237</v>
      </c>
      <c r="K702" s="697"/>
      <c r="L702" s="697" t="s">
        <v>237</v>
      </c>
      <c r="M702" s="697"/>
      <c r="N702" s="697" t="s">
        <v>237</v>
      </c>
      <c r="O702" s="697"/>
      <c r="P702" s="697" t="s">
        <v>237</v>
      </c>
      <c r="Q702" s="697" t="s">
        <v>237</v>
      </c>
      <c r="R702" s="697" t="s">
        <v>237</v>
      </c>
      <c r="S702" s="697" t="s">
        <v>237</v>
      </c>
      <c r="T702" s="697" t="s">
        <v>237</v>
      </c>
      <c r="U702" s="697" t="s">
        <v>237</v>
      </c>
      <c r="V702" s="697" t="s">
        <v>237</v>
      </c>
      <c r="W702" s="697" t="s">
        <v>237</v>
      </c>
      <c r="X702" s="697" t="s">
        <v>237</v>
      </c>
      <c r="Y702" s="634" t="s">
        <v>237</v>
      </c>
      <c r="Z702" s="634" t="s">
        <v>237</v>
      </c>
      <c r="AA702" s="634" t="s">
        <v>237</v>
      </c>
      <c r="AB702" s="634" t="s">
        <v>237</v>
      </c>
      <c r="AO702" s="137"/>
    </row>
    <row r="703" spans="1:28" s="136" customFormat="1" ht="12.75" hidden="1">
      <c r="A703" s="156" t="s">
        <v>806</v>
      </c>
      <c r="B703" s="667"/>
      <c r="C703" s="671"/>
      <c r="D703" s="149" t="s">
        <v>1026</v>
      </c>
      <c r="E703" s="698"/>
      <c r="F703" s="698"/>
      <c r="G703" s="698"/>
      <c r="H703" s="698"/>
      <c r="I703" s="698"/>
      <c r="J703" s="698"/>
      <c r="K703" s="698"/>
      <c r="L703" s="698"/>
      <c r="M703" s="698"/>
      <c r="N703" s="698"/>
      <c r="O703" s="698"/>
      <c r="P703" s="698"/>
      <c r="Q703" s="698"/>
      <c r="R703" s="698"/>
      <c r="S703" s="698"/>
      <c r="T703" s="698"/>
      <c r="U703" s="698"/>
      <c r="V703" s="698"/>
      <c r="W703" s="698"/>
      <c r="X703" s="698"/>
      <c r="Y703" s="635"/>
      <c r="Z703" s="635"/>
      <c r="AA703" s="635"/>
      <c r="AB703" s="635"/>
    </row>
    <row r="704" spans="1:28" s="136" customFormat="1" ht="12.75">
      <c r="A704" s="587"/>
      <c r="C704" s="137"/>
      <c r="D704" s="587"/>
      <c r="G704" s="137"/>
      <c r="H704" s="587"/>
      <c r="K704" s="137"/>
      <c r="L704" s="587"/>
      <c r="O704" s="137"/>
      <c r="P704" s="587"/>
      <c r="S704" s="137"/>
      <c r="T704" s="587"/>
      <c r="W704" s="137"/>
      <c r="X704" s="587"/>
      <c r="AA704" s="137"/>
      <c r="AB704" s="27"/>
    </row>
    <row r="705" spans="1:28" s="136" customFormat="1" ht="12.75">
      <c r="A705" s="587"/>
      <c r="C705" s="137"/>
      <c r="D705" s="587"/>
      <c r="G705" s="137"/>
      <c r="H705" s="587"/>
      <c r="K705" s="137"/>
      <c r="L705" s="587"/>
      <c r="O705" s="137"/>
      <c r="P705" s="587"/>
      <c r="S705" s="137"/>
      <c r="T705" s="587"/>
      <c r="W705" s="137"/>
      <c r="X705" s="587"/>
      <c r="AA705" s="137"/>
      <c r="AB705" s="27"/>
    </row>
    <row r="706" spans="1:28" s="136" customFormat="1" ht="12.75">
      <c r="A706" s="588" t="s">
        <v>1185</v>
      </c>
      <c r="D706" s="589"/>
      <c r="E706" s="589"/>
      <c r="F706" s="589"/>
      <c r="G706" s="589"/>
      <c r="H706" s="589"/>
      <c r="I706" s="137" t="s">
        <v>1226</v>
      </c>
      <c r="K706" s="137"/>
      <c r="L706" s="587"/>
      <c r="O706" s="137"/>
      <c r="P706" s="587"/>
      <c r="S706" s="137"/>
      <c r="T706" s="587"/>
      <c r="W706" s="137"/>
      <c r="X706" s="587"/>
      <c r="AA706" s="137"/>
      <c r="AB706" s="27"/>
    </row>
    <row r="707" spans="1:28" s="136" customFormat="1" ht="12.75">
      <c r="A707" s="587"/>
      <c r="D707" s="590"/>
      <c r="E707" s="590"/>
      <c r="F707" s="590"/>
      <c r="G707" s="590"/>
      <c r="H707" s="590"/>
      <c r="K707" s="137"/>
      <c r="L707" s="587"/>
      <c r="O707" s="137"/>
      <c r="P707" s="587"/>
      <c r="S707" s="137"/>
      <c r="T707" s="587"/>
      <c r="W707" s="137"/>
      <c r="X707" s="587"/>
      <c r="AA707" s="137"/>
      <c r="AB707" s="27"/>
    </row>
    <row r="708" spans="1:28" s="136" customFormat="1" ht="12.75">
      <c r="A708" s="588" t="s">
        <v>443</v>
      </c>
      <c r="B708" s="590"/>
      <c r="I708" s="136" t="s">
        <v>444</v>
      </c>
      <c r="K708" s="137"/>
      <c r="L708" s="587"/>
      <c r="O708" s="137"/>
      <c r="P708" s="587"/>
      <c r="S708" s="137"/>
      <c r="T708" s="587"/>
      <c r="W708" s="137"/>
      <c r="X708" s="587"/>
      <c r="AA708" s="137"/>
      <c r="AB708" s="27"/>
    </row>
    <row r="709" spans="1:28" s="136" customFormat="1" ht="12.75">
      <c r="A709" s="588"/>
      <c r="B709" s="590"/>
      <c r="K709" s="137"/>
      <c r="L709" s="587"/>
      <c r="O709" s="137"/>
      <c r="P709" s="587"/>
      <c r="S709" s="137"/>
      <c r="T709" s="587"/>
      <c r="W709" s="137"/>
      <c r="X709" s="587"/>
      <c r="AA709" s="137"/>
      <c r="AB709" s="27"/>
    </row>
    <row r="710" spans="1:28" s="136" customFormat="1" ht="12.75">
      <c r="A710" s="588" t="s">
        <v>917</v>
      </c>
      <c r="B710" s="590"/>
      <c r="I710" s="136" t="s">
        <v>916</v>
      </c>
      <c r="K710" s="137"/>
      <c r="L710" s="587"/>
      <c r="O710" s="137"/>
      <c r="P710" s="587"/>
      <c r="S710" s="137"/>
      <c r="T710" s="587"/>
      <c r="W710" s="137"/>
      <c r="X710" s="587"/>
      <c r="AA710" s="137"/>
      <c r="AB710" s="27"/>
    </row>
    <row r="711" spans="1:28" s="136" customFormat="1" ht="12.75">
      <c r="A711" s="588"/>
      <c r="B711" s="590"/>
      <c r="K711" s="137"/>
      <c r="L711" s="587"/>
      <c r="O711" s="137"/>
      <c r="P711" s="587"/>
      <c r="S711" s="137"/>
      <c r="T711" s="587"/>
      <c r="W711" s="137"/>
      <c r="X711" s="587"/>
      <c r="AA711" s="137"/>
      <c r="AB711" s="27"/>
    </row>
    <row r="712" spans="1:24" ht="12.75">
      <c r="A712" s="136" t="s">
        <v>1095</v>
      </c>
      <c r="B712" s="136"/>
      <c r="C712" s="136"/>
      <c r="D712" s="136"/>
      <c r="E712" s="136"/>
      <c r="F712" s="136"/>
      <c r="G712" s="136"/>
      <c r="H712" s="136"/>
      <c r="I712" s="136"/>
      <c r="J712" s="136"/>
      <c r="K712" s="136"/>
      <c r="L712" s="136"/>
      <c r="M712" s="136"/>
      <c r="N712" s="136"/>
      <c r="O712" s="136"/>
      <c r="P712" s="136"/>
      <c r="Q712" s="136"/>
      <c r="R712" s="136"/>
      <c r="S712" s="136"/>
      <c r="T712" s="136"/>
      <c r="U712" s="136"/>
      <c r="V712" s="136"/>
      <c r="W712" s="136"/>
      <c r="X712" s="136"/>
    </row>
    <row r="713" spans="1:4" ht="12.75">
      <c r="A713" s="2" t="s">
        <v>911</v>
      </c>
      <c r="B713" s="2"/>
      <c r="C713" s="2"/>
      <c r="D713" s="2"/>
    </row>
    <row r="714" spans="1:4" ht="12.75">
      <c r="A714" s="2"/>
      <c r="B714" s="2"/>
      <c r="C714" s="2"/>
      <c r="D714" s="2"/>
    </row>
    <row r="715" spans="3:4" ht="12.75">
      <c r="C715" s="26"/>
      <c r="D715" s="26"/>
    </row>
    <row r="716" spans="3:4" ht="12.75">
      <c r="C716" s="26"/>
      <c r="D716" s="26"/>
    </row>
    <row r="717" spans="3:4" ht="16.5" customHeight="1">
      <c r="C717" s="26"/>
      <c r="D717" s="26"/>
    </row>
    <row r="718" spans="3:4" ht="12.75">
      <c r="C718" s="26"/>
      <c r="D718" s="26"/>
    </row>
    <row r="719" spans="3:4" ht="12.75">
      <c r="C719" s="26"/>
      <c r="D719" s="26"/>
    </row>
    <row r="720" spans="3:4" ht="12.75">
      <c r="C720" s="26"/>
      <c r="D720" s="26"/>
    </row>
    <row r="721" spans="3:4" ht="12.75">
      <c r="C721" s="26"/>
      <c r="D721" s="26"/>
    </row>
    <row r="722" spans="3:4" ht="12.75">
      <c r="C722" s="26"/>
      <c r="D722" s="26"/>
    </row>
    <row r="723" spans="3:4" ht="12.75">
      <c r="C723" s="26"/>
      <c r="D723" s="26"/>
    </row>
    <row r="724" spans="3:4" ht="12.75">
      <c r="C724" s="26"/>
      <c r="D724" s="26"/>
    </row>
    <row r="725" spans="3:4" ht="12.75">
      <c r="C725" s="26"/>
      <c r="D725" s="26"/>
    </row>
    <row r="726" spans="3:4" ht="12.75">
      <c r="C726" s="26"/>
      <c r="D726" s="26"/>
    </row>
    <row r="727" spans="3:4" ht="12.75">
      <c r="C727" s="26"/>
      <c r="D727" s="26"/>
    </row>
    <row r="728" spans="3:4" ht="12.75">
      <c r="C728" s="26"/>
      <c r="D728" s="26"/>
    </row>
  </sheetData>
  <sheetProtection/>
  <mergeCells count="1245">
    <mergeCell ref="X702:X703"/>
    <mergeCell ref="Y702:Y703"/>
    <mergeCell ref="Z702:Z703"/>
    <mergeCell ref="AA702:AA703"/>
    <mergeCell ref="AB702:AB703"/>
    <mergeCell ref="R702:R703"/>
    <mergeCell ref="S702:S703"/>
    <mergeCell ref="T702:T703"/>
    <mergeCell ref="U702:U703"/>
    <mergeCell ref="V702:V703"/>
    <mergeCell ref="W702:W703"/>
    <mergeCell ref="L702:L703"/>
    <mergeCell ref="M702:M703"/>
    <mergeCell ref="N702:N703"/>
    <mergeCell ref="O702:O703"/>
    <mergeCell ref="P702:P703"/>
    <mergeCell ref="Q702:Q703"/>
    <mergeCell ref="AB699:AB700"/>
    <mergeCell ref="B702:B703"/>
    <mergeCell ref="C702:C703"/>
    <mergeCell ref="E702:E703"/>
    <mergeCell ref="F702:F703"/>
    <mergeCell ref="G702:G703"/>
    <mergeCell ref="H702:H703"/>
    <mergeCell ref="I702:I703"/>
    <mergeCell ref="J702:J703"/>
    <mergeCell ref="K702:K703"/>
    <mergeCell ref="V699:V700"/>
    <mergeCell ref="W699:W700"/>
    <mergeCell ref="X699:X700"/>
    <mergeCell ref="Y699:Y700"/>
    <mergeCell ref="Z699:Z700"/>
    <mergeCell ref="AA699:AA700"/>
    <mergeCell ref="P699:P700"/>
    <mergeCell ref="Q699:Q700"/>
    <mergeCell ref="R699:R700"/>
    <mergeCell ref="S699:S700"/>
    <mergeCell ref="T699:T700"/>
    <mergeCell ref="U699:U700"/>
    <mergeCell ref="J699:J700"/>
    <mergeCell ref="K699:K700"/>
    <mergeCell ref="L699:L700"/>
    <mergeCell ref="M699:M700"/>
    <mergeCell ref="N699:N700"/>
    <mergeCell ref="O699:O700"/>
    <mergeCell ref="Z696:Z697"/>
    <mergeCell ref="AA696:AA697"/>
    <mergeCell ref="AB696:AB697"/>
    <mergeCell ref="B699:B700"/>
    <mergeCell ref="C699:C700"/>
    <mergeCell ref="E699:E700"/>
    <mergeCell ref="F699:F700"/>
    <mergeCell ref="G699:G700"/>
    <mergeCell ref="H699:H700"/>
    <mergeCell ref="I699:I700"/>
    <mergeCell ref="T696:T697"/>
    <mergeCell ref="U696:U697"/>
    <mergeCell ref="V696:V697"/>
    <mergeCell ref="W696:W697"/>
    <mergeCell ref="X696:X697"/>
    <mergeCell ref="Y696:Y697"/>
    <mergeCell ref="N696:N697"/>
    <mergeCell ref="O696:O697"/>
    <mergeCell ref="P696:P697"/>
    <mergeCell ref="Q696:Q697"/>
    <mergeCell ref="R696:R697"/>
    <mergeCell ref="S696:S697"/>
    <mergeCell ref="H696:H697"/>
    <mergeCell ref="I696:I697"/>
    <mergeCell ref="J696:J697"/>
    <mergeCell ref="K696:K697"/>
    <mergeCell ref="L696:L697"/>
    <mergeCell ref="M696:M697"/>
    <mergeCell ref="X693:X694"/>
    <mergeCell ref="Y693:Y694"/>
    <mergeCell ref="Z693:Z694"/>
    <mergeCell ref="AA693:AA694"/>
    <mergeCell ref="AB693:AB694"/>
    <mergeCell ref="B696:B697"/>
    <mergeCell ref="C696:C697"/>
    <mergeCell ref="E696:E697"/>
    <mergeCell ref="F696:F697"/>
    <mergeCell ref="G696:G697"/>
    <mergeCell ref="R693:R694"/>
    <mergeCell ref="S693:S694"/>
    <mergeCell ref="T693:T694"/>
    <mergeCell ref="U693:U694"/>
    <mergeCell ref="V693:V694"/>
    <mergeCell ref="W693:W694"/>
    <mergeCell ref="L693:L694"/>
    <mergeCell ref="M693:M694"/>
    <mergeCell ref="N693:N694"/>
    <mergeCell ref="O693:O694"/>
    <mergeCell ref="P693:P694"/>
    <mergeCell ref="Q693:Q694"/>
    <mergeCell ref="AB690:AB691"/>
    <mergeCell ref="B693:B694"/>
    <mergeCell ref="C693:C694"/>
    <mergeCell ref="E693:E694"/>
    <mergeCell ref="F693:F694"/>
    <mergeCell ref="G693:G694"/>
    <mergeCell ref="H693:H694"/>
    <mergeCell ref="I693:I694"/>
    <mergeCell ref="J693:J694"/>
    <mergeCell ref="K693:K694"/>
    <mergeCell ref="V690:V691"/>
    <mergeCell ref="W690:W691"/>
    <mergeCell ref="X690:X691"/>
    <mergeCell ref="Y690:Y691"/>
    <mergeCell ref="Z690:Z691"/>
    <mergeCell ref="AA690:AA691"/>
    <mergeCell ref="P690:P691"/>
    <mergeCell ref="Q690:Q691"/>
    <mergeCell ref="R690:R691"/>
    <mergeCell ref="S690:S691"/>
    <mergeCell ref="T690:T691"/>
    <mergeCell ref="U690:U691"/>
    <mergeCell ref="I690:I691"/>
    <mergeCell ref="J690:J691"/>
    <mergeCell ref="L690:L691"/>
    <mergeCell ref="M690:M691"/>
    <mergeCell ref="N690:N691"/>
    <mergeCell ref="O690:O691"/>
    <mergeCell ref="B690:B691"/>
    <mergeCell ref="C690:C691"/>
    <mergeCell ref="E690:E691"/>
    <mergeCell ref="F690:F691"/>
    <mergeCell ref="G690:G691"/>
    <mergeCell ref="H690:H691"/>
    <mergeCell ref="W687:W688"/>
    <mergeCell ref="X687:X688"/>
    <mergeCell ref="Y687:Y688"/>
    <mergeCell ref="Z687:Z688"/>
    <mergeCell ref="AA687:AA688"/>
    <mergeCell ref="AB687:AB688"/>
    <mergeCell ref="Q687:Q688"/>
    <mergeCell ref="R687:R688"/>
    <mergeCell ref="S687:S688"/>
    <mergeCell ref="T687:T688"/>
    <mergeCell ref="U687:U688"/>
    <mergeCell ref="V687:V688"/>
    <mergeCell ref="K687:K688"/>
    <mergeCell ref="L687:L688"/>
    <mergeCell ref="M687:M688"/>
    <mergeCell ref="N687:N688"/>
    <mergeCell ref="O687:O688"/>
    <mergeCell ref="P687:P688"/>
    <mergeCell ref="AA684:AA685"/>
    <mergeCell ref="AB684:AB685"/>
    <mergeCell ref="B687:B688"/>
    <mergeCell ref="C687:C688"/>
    <mergeCell ref="E687:E688"/>
    <mergeCell ref="F687:F688"/>
    <mergeCell ref="G687:G688"/>
    <mergeCell ref="H687:H688"/>
    <mergeCell ref="I687:I688"/>
    <mergeCell ref="J687:J688"/>
    <mergeCell ref="U684:U685"/>
    <mergeCell ref="V684:V685"/>
    <mergeCell ref="W684:W685"/>
    <mergeCell ref="X684:X685"/>
    <mergeCell ref="Y684:Y685"/>
    <mergeCell ref="Z684:Z685"/>
    <mergeCell ref="O684:O685"/>
    <mergeCell ref="P684:P685"/>
    <mergeCell ref="Q684:Q685"/>
    <mergeCell ref="R684:R685"/>
    <mergeCell ref="S684:S685"/>
    <mergeCell ref="T684:T685"/>
    <mergeCell ref="I684:I685"/>
    <mergeCell ref="J684:J685"/>
    <mergeCell ref="K684:K685"/>
    <mergeCell ref="L684:L685"/>
    <mergeCell ref="M684:M685"/>
    <mergeCell ref="N684:N685"/>
    <mergeCell ref="Y681:Y682"/>
    <mergeCell ref="Z681:Z682"/>
    <mergeCell ref="AA681:AA682"/>
    <mergeCell ref="AB681:AB682"/>
    <mergeCell ref="B684:B685"/>
    <mergeCell ref="C684:C685"/>
    <mergeCell ref="E684:E685"/>
    <mergeCell ref="F684:F685"/>
    <mergeCell ref="G684:G685"/>
    <mergeCell ref="H684:H685"/>
    <mergeCell ref="S681:S682"/>
    <mergeCell ref="T681:T682"/>
    <mergeCell ref="U681:U682"/>
    <mergeCell ref="V681:V682"/>
    <mergeCell ref="W681:W682"/>
    <mergeCell ref="X681:X682"/>
    <mergeCell ref="M681:M682"/>
    <mergeCell ref="N681:N682"/>
    <mergeCell ref="O681:O682"/>
    <mergeCell ref="P681:P682"/>
    <mergeCell ref="Q681:Q682"/>
    <mergeCell ref="R681:R682"/>
    <mergeCell ref="AB678:AB679"/>
    <mergeCell ref="B681:B682"/>
    <mergeCell ref="C681:C682"/>
    <mergeCell ref="E681:E682"/>
    <mergeCell ref="F681:F682"/>
    <mergeCell ref="G681:G682"/>
    <mergeCell ref="H681:H682"/>
    <mergeCell ref="I681:I682"/>
    <mergeCell ref="J681:J682"/>
    <mergeCell ref="L681:L682"/>
    <mergeCell ref="V678:V679"/>
    <mergeCell ref="W678:W679"/>
    <mergeCell ref="X678:X679"/>
    <mergeCell ref="Y678:Y679"/>
    <mergeCell ref="Z678:Z679"/>
    <mergeCell ref="AA678:AA679"/>
    <mergeCell ref="P678:P679"/>
    <mergeCell ref="Q678:Q679"/>
    <mergeCell ref="R678:R679"/>
    <mergeCell ref="S678:S679"/>
    <mergeCell ref="T678:T679"/>
    <mergeCell ref="U678:U679"/>
    <mergeCell ref="I678:I679"/>
    <mergeCell ref="J678:J679"/>
    <mergeCell ref="L678:L679"/>
    <mergeCell ref="M678:M679"/>
    <mergeCell ref="N678:N679"/>
    <mergeCell ref="O678:O679"/>
    <mergeCell ref="Y675:Y676"/>
    <mergeCell ref="Z675:Z676"/>
    <mergeCell ref="AA675:AA676"/>
    <mergeCell ref="AB675:AB676"/>
    <mergeCell ref="B678:B679"/>
    <mergeCell ref="C678:C679"/>
    <mergeCell ref="E678:E679"/>
    <mergeCell ref="F678:F679"/>
    <mergeCell ref="G678:G679"/>
    <mergeCell ref="H678:H679"/>
    <mergeCell ref="S675:S676"/>
    <mergeCell ref="T675:T676"/>
    <mergeCell ref="U675:U676"/>
    <mergeCell ref="V675:V676"/>
    <mergeCell ref="W675:W676"/>
    <mergeCell ref="X675:X676"/>
    <mergeCell ref="M675:M676"/>
    <mergeCell ref="N675:N676"/>
    <mergeCell ref="O675:O676"/>
    <mergeCell ref="P675:P676"/>
    <mergeCell ref="Q675:Q676"/>
    <mergeCell ref="R675:R676"/>
    <mergeCell ref="AB672:AB673"/>
    <mergeCell ref="B675:B676"/>
    <mergeCell ref="C675:C676"/>
    <mergeCell ref="E675:E676"/>
    <mergeCell ref="F675:F676"/>
    <mergeCell ref="G675:G676"/>
    <mergeCell ref="H675:H676"/>
    <mergeCell ref="I675:I676"/>
    <mergeCell ref="J675:J676"/>
    <mergeCell ref="L675:L676"/>
    <mergeCell ref="V672:V673"/>
    <mergeCell ref="W672:W673"/>
    <mergeCell ref="X672:X673"/>
    <mergeCell ref="Y672:Y673"/>
    <mergeCell ref="Z672:Z673"/>
    <mergeCell ref="AA672:AA673"/>
    <mergeCell ref="P672:P673"/>
    <mergeCell ref="Q672:Q673"/>
    <mergeCell ref="R672:R673"/>
    <mergeCell ref="S672:S673"/>
    <mergeCell ref="T672:T673"/>
    <mergeCell ref="U672:U673"/>
    <mergeCell ref="I672:I673"/>
    <mergeCell ref="J672:J673"/>
    <mergeCell ref="L672:L673"/>
    <mergeCell ref="M672:M673"/>
    <mergeCell ref="N672:N673"/>
    <mergeCell ref="O672:O673"/>
    <mergeCell ref="Y669:Y670"/>
    <mergeCell ref="Z669:Z670"/>
    <mergeCell ref="AA669:AA670"/>
    <mergeCell ref="AB669:AB670"/>
    <mergeCell ref="B672:B673"/>
    <mergeCell ref="C672:C673"/>
    <mergeCell ref="E672:E673"/>
    <mergeCell ref="F672:F673"/>
    <mergeCell ref="G672:G673"/>
    <mergeCell ref="H672:H673"/>
    <mergeCell ref="S669:S670"/>
    <mergeCell ref="T669:T670"/>
    <mergeCell ref="U669:U670"/>
    <mergeCell ref="V669:V670"/>
    <mergeCell ref="W669:W670"/>
    <mergeCell ref="X669:X670"/>
    <mergeCell ref="M669:M670"/>
    <mergeCell ref="N669:N670"/>
    <mergeCell ref="O669:O670"/>
    <mergeCell ref="P669:P670"/>
    <mergeCell ref="Q669:Q670"/>
    <mergeCell ref="R669:R670"/>
    <mergeCell ref="AB666:AB667"/>
    <mergeCell ref="B669:B670"/>
    <mergeCell ref="C669:C670"/>
    <mergeCell ref="E669:E670"/>
    <mergeCell ref="F669:F670"/>
    <mergeCell ref="G669:G670"/>
    <mergeCell ref="H669:H670"/>
    <mergeCell ref="I669:I670"/>
    <mergeCell ref="J669:J670"/>
    <mergeCell ref="L669:L670"/>
    <mergeCell ref="V666:V667"/>
    <mergeCell ref="W666:W667"/>
    <mergeCell ref="X666:X667"/>
    <mergeCell ref="Y666:Y667"/>
    <mergeCell ref="Z666:Z667"/>
    <mergeCell ref="AA666:AA667"/>
    <mergeCell ref="P666:P667"/>
    <mergeCell ref="Q666:Q667"/>
    <mergeCell ref="R666:R667"/>
    <mergeCell ref="S666:S667"/>
    <mergeCell ref="T666:T667"/>
    <mergeCell ref="U666:U667"/>
    <mergeCell ref="I666:I667"/>
    <mergeCell ref="J666:J667"/>
    <mergeCell ref="L666:L667"/>
    <mergeCell ref="M666:M667"/>
    <mergeCell ref="N666:N667"/>
    <mergeCell ref="O666:O667"/>
    <mergeCell ref="Y663:Y664"/>
    <mergeCell ref="Z663:Z664"/>
    <mergeCell ref="AA663:AA664"/>
    <mergeCell ref="AB663:AB664"/>
    <mergeCell ref="B666:B667"/>
    <mergeCell ref="C666:C667"/>
    <mergeCell ref="E666:E667"/>
    <mergeCell ref="F666:F667"/>
    <mergeCell ref="G666:G667"/>
    <mergeCell ref="H666:H667"/>
    <mergeCell ref="S663:S664"/>
    <mergeCell ref="T663:T664"/>
    <mergeCell ref="U663:U664"/>
    <mergeCell ref="V663:V664"/>
    <mergeCell ref="W663:W664"/>
    <mergeCell ref="X663:X664"/>
    <mergeCell ref="M663:M664"/>
    <mergeCell ref="N663:N664"/>
    <mergeCell ref="O663:O664"/>
    <mergeCell ref="P663:P664"/>
    <mergeCell ref="Q663:Q664"/>
    <mergeCell ref="R663:R664"/>
    <mergeCell ref="AB660:AB661"/>
    <mergeCell ref="B663:B664"/>
    <mergeCell ref="C663:C664"/>
    <mergeCell ref="E663:E664"/>
    <mergeCell ref="F663:F664"/>
    <mergeCell ref="G663:G664"/>
    <mergeCell ref="H663:H664"/>
    <mergeCell ref="I663:I664"/>
    <mergeCell ref="J663:J664"/>
    <mergeCell ref="L663:L664"/>
    <mergeCell ref="V660:V661"/>
    <mergeCell ref="W660:W661"/>
    <mergeCell ref="X660:X661"/>
    <mergeCell ref="Y660:Y661"/>
    <mergeCell ref="Z660:Z661"/>
    <mergeCell ref="AA660:AA661"/>
    <mergeCell ref="P660:P661"/>
    <mergeCell ref="Q660:Q661"/>
    <mergeCell ref="R660:R661"/>
    <mergeCell ref="S660:S661"/>
    <mergeCell ref="T660:T661"/>
    <mergeCell ref="U660:U661"/>
    <mergeCell ref="I660:I661"/>
    <mergeCell ref="J660:J661"/>
    <mergeCell ref="L660:L661"/>
    <mergeCell ref="M660:M661"/>
    <mergeCell ref="N660:N661"/>
    <mergeCell ref="O660:O661"/>
    <mergeCell ref="Y657:Y658"/>
    <mergeCell ref="Z657:Z658"/>
    <mergeCell ref="AA657:AA658"/>
    <mergeCell ref="AB657:AB658"/>
    <mergeCell ref="B660:B661"/>
    <mergeCell ref="C660:C661"/>
    <mergeCell ref="E660:E661"/>
    <mergeCell ref="F660:F661"/>
    <mergeCell ref="G660:G661"/>
    <mergeCell ref="H660:H661"/>
    <mergeCell ref="S657:S658"/>
    <mergeCell ref="T657:T658"/>
    <mergeCell ref="U657:U658"/>
    <mergeCell ref="V657:V658"/>
    <mergeCell ref="W657:W658"/>
    <mergeCell ref="X657:X658"/>
    <mergeCell ref="M657:M658"/>
    <mergeCell ref="N657:N658"/>
    <mergeCell ref="O657:O658"/>
    <mergeCell ref="P657:P658"/>
    <mergeCell ref="Q657:Q658"/>
    <mergeCell ref="R657:R658"/>
    <mergeCell ref="AB655:AB656"/>
    <mergeCell ref="B657:B658"/>
    <mergeCell ref="C657:C658"/>
    <mergeCell ref="E657:E658"/>
    <mergeCell ref="F657:F658"/>
    <mergeCell ref="G657:G658"/>
    <mergeCell ref="H657:H658"/>
    <mergeCell ref="I657:I658"/>
    <mergeCell ref="J657:J658"/>
    <mergeCell ref="L657:L658"/>
    <mergeCell ref="V655:V656"/>
    <mergeCell ref="W655:W656"/>
    <mergeCell ref="X655:X656"/>
    <mergeCell ref="Y655:Y656"/>
    <mergeCell ref="Z655:Z656"/>
    <mergeCell ref="AA655:AA656"/>
    <mergeCell ref="P655:P656"/>
    <mergeCell ref="Q655:Q656"/>
    <mergeCell ref="R655:R656"/>
    <mergeCell ref="S655:S656"/>
    <mergeCell ref="T655:T656"/>
    <mergeCell ref="U655:U656"/>
    <mergeCell ref="I655:I656"/>
    <mergeCell ref="J655:J656"/>
    <mergeCell ref="L655:L656"/>
    <mergeCell ref="M655:M656"/>
    <mergeCell ref="N655:N656"/>
    <mergeCell ref="O655:O656"/>
    <mergeCell ref="B655:B656"/>
    <mergeCell ref="C655:C656"/>
    <mergeCell ref="E655:E656"/>
    <mergeCell ref="F655:F656"/>
    <mergeCell ref="G655:G656"/>
    <mergeCell ref="H655:H656"/>
    <mergeCell ref="W653:W654"/>
    <mergeCell ref="X653:X654"/>
    <mergeCell ref="Y653:Y654"/>
    <mergeCell ref="Z653:Z654"/>
    <mergeCell ref="AA653:AA654"/>
    <mergeCell ref="AB653:AB654"/>
    <mergeCell ref="Q653:Q654"/>
    <mergeCell ref="R653:R654"/>
    <mergeCell ref="S653:S654"/>
    <mergeCell ref="T653:T654"/>
    <mergeCell ref="U653:U654"/>
    <mergeCell ref="V653:V654"/>
    <mergeCell ref="K653:K654"/>
    <mergeCell ref="L653:L654"/>
    <mergeCell ref="M653:M654"/>
    <mergeCell ref="N653:N654"/>
    <mergeCell ref="O653:O654"/>
    <mergeCell ref="P653:P654"/>
    <mergeCell ref="K642:K643"/>
    <mergeCell ref="W642:W643"/>
    <mergeCell ref="B653:B654"/>
    <mergeCell ref="C653:C654"/>
    <mergeCell ref="E653:E654"/>
    <mergeCell ref="F653:F654"/>
    <mergeCell ref="G653:G654"/>
    <mergeCell ref="H653:H654"/>
    <mergeCell ref="I653:I654"/>
    <mergeCell ref="J653:J654"/>
    <mergeCell ref="U586:U587"/>
    <mergeCell ref="Y586:Y587"/>
    <mergeCell ref="AA586:AA587"/>
    <mergeCell ref="K626:K627"/>
    <mergeCell ref="W626:W627"/>
    <mergeCell ref="K634:K635"/>
    <mergeCell ref="W634:W635"/>
    <mergeCell ref="AO585:AP585"/>
    <mergeCell ref="AQ585:AR585"/>
    <mergeCell ref="C586:C587"/>
    <mergeCell ref="E586:E587"/>
    <mergeCell ref="G586:G587"/>
    <mergeCell ref="I586:I587"/>
    <mergeCell ref="M586:M587"/>
    <mergeCell ref="O586:O587"/>
    <mergeCell ref="Q586:Q587"/>
    <mergeCell ref="S586:S587"/>
    <mergeCell ref="AC585:AD585"/>
    <mergeCell ref="AE585:AF585"/>
    <mergeCell ref="AG585:AH585"/>
    <mergeCell ref="AI585:AJ585"/>
    <mergeCell ref="AK585:AL585"/>
    <mergeCell ref="AM585:AN585"/>
    <mergeCell ref="AB524:AB525"/>
    <mergeCell ref="K558:K559"/>
    <mergeCell ref="W558:W559"/>
    <mergeCell ref="K566:K567"/>
    <mergeCell ref="W566:W567"/>
    <mergeCell ref="K574:K575"/>
    <mergeCell ref="W574:W575"/>
    <mergeCell ref="V524:V525"/>
    <mergeCell ref="W524:W525"/>
    <mergeCell ref="X524:X525"/>
    <mergeCell ref="Y524:Y525"/>
    <mergeCell ref="Z524:Z525"/>
    <mergeCell ref="AA524:AA525"/>
    <mergeCell ref="P524:P525"/>
    <mergeCell ref="Q524:Q525"/>
    <mergeCell ref="R524:R525"/>
    <mergeCell ref="S524:S525"/>
    <mergeCell ref="T524:T525"/>
    <mergeCell ref="U524:U525"/>
    <mergeCell ref="J524:J525"/>
    <mergeCell ref="K524:K525"/>
    <mergeCell ref="L524:L525"/>
    <mergeCell ref="M524:M525"/>
    <mergeCell ref="N524:N525"/>
    <mergeCell ref="O524:O525"/>
    <mergeCell ref="B524:B525"/>
    <mergeCell ref="E524:E525"/>
    <mergeCell ref="F524:F525"/>
    <mergeCell ref="G524:G525"/>
    <mergeCell ref="H524:H525"/>
    <mergeCell ref="I524:I525"/>
    <mergeCell ref="AG517:AH517"/>
    <mergeCell ref="AI517:AJ517"/>
    <mergeCell ref="AK517:AL517"/>
    <mergeCell ref="AM517:AN517"/>
    <mergeCell ref="AO517:AP517"/>
    <mergeCell ref="AQ517:AR517"/>
    <mergeCell ref="AA514:AA515"/>
    <mergeCell ref="AB514:AB515"/>
    <mergeCell ref="A516:AB516"/>
    <mergeCell ref="A517:AB517"/>
    <mergeCell ref="AC517:AD517"/>
    <mergeCell ref="AE517:AF517"/>
    <mergeCell ref="U514:U515"/>
    <mergeCell ref="V514:V515"/>
    <mergeCell ref="W514:W515"/>
    <mergeCell ref="X514:X515"/>
    <mergeCell ref="Y514:Y515"/>
    <mergeCell ref="Z514:Z515"/>
    <mergeCell ref="O514:O515"/>
    <mergeCell ref="P514:P515"/>
    <mergeCell ref="Q514:Q515"/>
    <mergeCell ref="R514:R515"/>
    <mergeCell ref="S514:S515"/>
    <mergeCell ref="T514:T515"/>
    <mergeCell ref="I514:I515"/>
    <mergeCell ref="J514:J515"/>
    <mergeCell ref="K514:K515"/>
    <mergeCell ref="L514:L515"/>
    <mergeCell ref="M514:M515"/>
    <mergeCell ref="N514:N515"/>
    <mergeCell ref="B514:B515"/>
    <mergeCell ref="C514:C515"/>
    <mergeCell ref="E514:E515"/>
    <mergeCell ref="F514:F515"/>
    <mergeCell ref="G514:G515"/>
    <mergeCell ref="H514:H515"/>
    <mergeCell ref="W511:W512"/>
    <mergeCell ref="X511:X512"/>
    <mergeCell ref="Y511:Y512"/>
    <mergeCell ref="Z511:Z512"/>
    <mergeCell ref="AA511:AA512"/>
    <mergeCell ref="AB511:AB512"/>
    <mergeCell ref="Q511:Q512"/>
    <mergeCell ref="R511:R512"/>
    <mergeCell ref="S511:S512"/>
    <mergeCell ref="T511:T512"/>
    <mergeCell ref="U511:U512"/>
    <mergeCell ref="V511:V512"/>
    <mergeCell ref="K511:K512"/>
    <mergeCell ref="L511:L512"/>
    <mergeCell ref="M511:M512"/>
    <mergeCell ref="N511:N512"/>
    <mergeCell ref="O511:O512"/>
    <mergeCell ref="P511:P512"/>
    <mergeCell ref="AA508:AA509"/>
    <mergeCell ref="AB508:AB509"/>
    <mergeCell ref="B511:B512"/>
    <mergeCell ref="C511:C512"/>
    <mergeCell ref="E511:E512"/>
    <mergeCell ref="F511:F512"/>
    <mergeCell ref="G511:G512"/>
    <mergeCell ref="H511:H512"/>
    <mergeCell ref="I511:I512"/>
    <mergeCell ref="J511:J512"/>
    <mergeCell ref="U508:U509"/>
    <mergeCell ref="V508:V509"/>
    <mergeCell ref="W508:W509"/>
    <mergeCell ref="X508:X509"/>
    <mergeCell ref="Y508:Y509"/>
    <mergeCell ref="Z508:Z509"/>
    <mergeCell ref="O508:O509"/>
    <mergeCell ref="P508:P509"/>
    <mergeCell ref="Q508:Q509"/>
    <mergeCell ref="R508:R509"/>
    <mergeCell ref="S508:S509"/>
    <mergeCell ref="T508:T509"/>
    <mergeCell ref="I508:I509"/>
    <mergeCell ref="J508:J509"/>
    <mergeCell ref="K508:K509"/>
    <mergeCell ref="L508:L509"/>
    <mergeCell ref="M508:M509"/>
    <mergeCell ref="N508:N509"/>
    <mergeCell ref="B508:B509"/>
    <mergeCell ref="C508:C509"/>
    <mergeCell ref="E508:E509"/>
    <mergeCell ref="F508:F509"/>
    <mergeCell ref="G508:G509"/>
    <mergeCell ref="H508:H509"/>
    <mergeCell ref="W505:W506"/>
    <mergeCell ref="X505:X506"/>
    <mergeCell ref="Y505:Y506"/>
    <mergeCell ref="Z505:Z506"/>
    <mergeCell ref="AA505:AA506"/>
    <mergeCell ref="AB505:AB506"/>
    <mergeCell ref="Q505:Q506"/>
    <mergeCell ref="R505:R506"/>
    <mergeCell ref="S505:S506"/>
    <mergeCell ref="T505:T506"/>
    <mergeCell ref="U505:U506"/>
    <mergeCell ref="V505:V506"/>
    <mergeCell ref="K505:K506"/>
    <mergeCell ref="L505:L506"/>
    <mergeCell ref="M505:M506"/>
    <mergeCell ref="N505:N506"/>
    <mergeCell ref="O505:O506"/>
    <mergeCell ref="P505:P506"/>
    <mergeCell ref="AA502:AA503"/>
    <mergeCell ref="AB502:AB503"/>
    <mergeCell ref="B505:B506"/>
    <mergeCell ref="C505:C506"/>
    <mergeCell ref="E505:E506"/>
    <mergeCell ref="F505:F506"/>
    <mergeCell ref="G505:G506"/>
    <mergeCell ref="H505:H506"/>
    <mergeCell ref="I505:I506"/>
    <mergeCell ref="J505:J506"/>
    <mergeCell ref="U502:U503"/>
    <mergeCell ref="V502:V503"/>
    <mergeCell ref="W502:W503"/>
    <mergeCell ref="X502:X503"/>
    <mergeCell ref="Y502:Y503"/>
    <mergeCell ref="Z502:Z503"/>
    <mergeCell ref="O502:O503"/>
    <mergeCell ref="P502:P503"/>
    <mergeCell ref="Q502:Q503"/>
    <mergeCell ref="R502:R503"/>
    <mergeCell ref="S502:S503"/>
    <mergeCell ref="T502:T503"/>
    <mergeCell ref="I502:I503"/>
    <mergeCell ref="J502:J503"/>
    <mergeCell ref="K502:K503"/>
    <mergeCell ref="L502:L503"/>
    <mergeCell ref="M502:M503"/>
    <mergeCell ref="N502:N503"/>
    <mergeCell ref="B502:B503"/>
    <mergeCell ref="C502:C503"/>
    <mergeCell ref="E502:E503"/>
    <mergeCell ref="F502:F503"/>
    <mergeCell ref="G502:G503"/>
    <mergeCell ref="H502:H503"/>
    <mergeCell ref="W499:W500"/>
    <mergeCell ref="X499:X500"/>
    <mergeCell ref="Y499:Y500"/>
    <mergeCell ref="Z499:Z500"/>
    <mergeCell ref="AA499:AA500"/>
    <mergeCell ref="AB499:AB500"/>
    <mergeCell ref="Q499:Q500"/>
    <mergeCell ref="R499:R500"/>
    <mergeCell ref="S499:S500"/>
    <mergeCell ref="T499:T500"/>
    <mergeCell ref="U499:U500"/>
    <mergeCell ref="V499:V500"/>
    <mergeCell ref="K499:K500"/>
    <mergeCell ref="L499:L500"/>
    <mergeCell ref="M499:M500"/>
    <mergeCell ref="N499:N500"/>
    <mergeCell ref="O499:O500"/>
    <mergeCell ref="P499:P500"/>
    <mergeCell ref="AA496:AA497"/>
    <mergeCell ref="AB496:AB497"/>
    <mergeCell ref="B499:B500"/>
    <mergeCell ref="C499:C500"/>
    <mergeCell ref="E499:E500"/>
    <mergeCell ref="F499:F500"/>
    <mergeCell ref="G499:G500"/>
    <mergeCell ref="H499:H500"/>
    <mergeCell ref="I499:I500"/>
    <mergeCell ref="J499:J500"/>
    <mergeCell ref="U496:U497"/>
    <mergeCell ref="V496:V497"/>
    <mergeCell ref="W496:W497"/>
    <mergeCell ref="X496:X497"/>
    <mergeCell ref="Y496:Y497"/>
    <mergeCell ref="Z496:Z497"/>
    <mergeCell ref="O496:O497"/>
    <mergeCell ref="P496:P497"/>
    <mergeCell ref="Q496:Q497"/>
    <mergeCell ref="R496:R497"/>
    <mergeCell ref="S496:S497"/>
    <mergeCell ref="T496:T497"/>
    <mergeCell ref="I496:I497"/>
    <mergeCell ref="J496:J497"/>
    <mergeCell ref="K496:K497"/>
    <mergeCell ref="L496:L497"/>
    <mergeCell ref="M496:M497"/>
    <mergeCell ref="N496:N497"/>
    <mergeCell ref="B496:B497"/>
    <mergeCell ref="C496:C497"/>
    <mergeCell ref="E496:E497"/>
    <mergeCell ref="F496:F497"/>
    <mergeCell ref="G496:G497"/>
    <mergeCell ref="H496:H497"/>
    <mergeCell ref="W493:W494"/>
    <mergeCell ref="X493:X494"/>
    <mergeCell ref="Y493:Y494"/>
    <mergeCell ref="Z493:Z494"/>
    <mergeCell ref="AA493:AA494"/>
    <mergeCell ref="AB493:AB494"/>
    <mergeCell ref="Q493:Q494"/>
    <mergeCell ref="R493:R494"/>
    <mergeCell ref="S493:S494"/>
    <mergeCell ref="T493:T494"/>
    <mergeCell ref="U493:U494"/>
    <mergeCell ref="V493:V494"/>
    <mergeCell ref="K493:K494"/>
    <mergeCell ref="L493:L494"/>
    <mergeCell ref="M493:M494"/>
    <mergeCell ref="N493:N494"/>
    <mergeCell ref="O493:O494"/>
    <mergeCell ref="P493:P494"/>
    <mergeCell ref="AA490:AA491"/>
    <mergeCell ref="AB490:AB491"/>
    <mergeCell ref="B493:B494"/>
    <mergeCell ref="C493:C494"/>
    <mergeCell ref="E493:E494"/>
    <mergeCell ref="F493:F494"/>
    <mergeCell ref="G493:G494"/>
    <mergeCell ref="H493:H494"/>
    <mergeCell ref="I493:I494"/>
    <mergeCell ref="J493:J494"/>
    <mergeCell ref="U490:U491"/>
    <mergeCell ref="V490:V491"/>
    <mergeCell ref="W490:W491"/>
    <mergeCell ref="X490:X491"/>
    <mergeCell ref="Y490:Y491"/>
    <mergeCell ref="Z490:Z491"/>
    <mergeCell ref="O490:O491"/>
    <mergeCell ref="P490:P491"/>
    <mergeCell ref="Q490:Q491"/>
    <mergeCell ref="R490:R491"/>
    <mergeCell ref="S490:S491"/>
    <mergeCell ref="T490:T491"/>
    <mergeCell ref="I490:I491"/>
    <mergeCell ref="J490:J491"/>
    <mergeCell ref="K490:K491"/>
    <mergeCell ref="L490:L491"/>
    <mergeCell ref="M490:M491"/>
    <mergeCell ref="N490:N491"/>
    <mergeCell ref="B490:B491"/>
    <mergeCell ref="C490:C491"/>
    <mergeCell ref="E490:E491"/>
    <mergeCell ref="F490:F491"/>
    <mergeCell ref="G490:G491"/>
    <mergeCell ref="H490:H491"/>
    <mergeCell ref="W487:W488"/>
    <mergeCell ref="X487:X488"/>
    <mergeCell ref="Y487:Y488"/>
    <mergeCell ref="Z487:Z488"/>
    <mergeCell ref="AA487:AA488"/>
    <mergeCell ref="AB487:AB488"/>
    <mergeCell ref="Q487:Q488"/>
    <mergeCell ref="R487:R488"/>
    <mergeCell ref="S487:S488"/>
    <mergeCell ref="T487:T488"/>
    <mergeCell ref="U487:U488"/>
    <mergeCell ref="V487:V488"/>
    <mergeCell ref="K487:K488"/>
    <mergeCell ref="L487:L488"/>
    <mergeCell ref="M487:M488"/>
    <mergeCell ref="N487:N488"/>
    <mergeCell ref="O487:O488"/>
    <mergeCell ref="P487:P488"/>
    <mergeCell ref="AA484:AA485"/>
    <mergeCell ref="AB484:AB485"/>
    <mergeCell ref="B487:B488"/>
    <mergeCell ref="C487:C488"/>
    <mergeCell ref="E487:E488"/>
    <mergeCell ref="F487:F488"/>
    <mergeCell ref="G487:G488"/>
    <mergeCell ref="H487:H488"/>
    <mergeCell ref="I487:I488"/>
    <mergeCell ref="J487:J488"/>
    <mergeCell ref="U484:U485"/>
    <mergeCell ref="V484:V485"/>
    <mergeCell ref="W484:W485"/>
    <mergeCell ref="X484:X485"/>
    <mergeCell ref="Y484:Y485"/>
    <mergeCell ref="Z484:Z485"/>
    <mergeCell ref="O484:O485"/>
    <mergeCell ref="P484:P485"/>
    <mergeCell ref="Q484:Q485"/>
    <mergeCell ref="R484:R485"/>
    <mergeCell ref="S484:S485"/>
    <mergeCell ref="T484:T485"/>
    <mergeCell ref="I484:I485"/>
    <mergeCell ref="J484:J485"/>
    <mergeCell ref="K484:K485"/>
    <mergeCell ref="L484:L485"/>
    <mergeCell ref="M484:M485"/>
    <mergeCell ref="N484:N485"/>
    <mergeCell ref="B484:B485"/>
    <mergeCell ref="C484:C485"/>
    <mergeCell ref="E484:E485"/>
    <mergeCell ref="F484:F485"/>
    <mergeCell ref="G484:G485"/>
    <mergeCell ref="H484:H485"/>
    <mergeCell ref="W481:W482"/>
    <mergeCell ref="X481:X482"/>
    <mergeCell ref="Y481:Y482"/>
    <mergeCell ref="Z481:Z482"/>
    <mergeCell ref="AA481:AA482"/>
    <mergeCell ref="AB481:AB482"/>
    <mergeCell ref="Q481:Q482"/>
    <mergeCell ref="R481:R482"/>
    <mergeCell ref="S481:S482"/>
    <mergeCell ref="T481:T482"/>
    <mergeCell ref="U481:U482"/>
    <mergeCell ref="V481:V482"/>
    <mergeCell ref="K481:K482"/>
    <mergeCell ref="L481:L482"/>
    <mergeCell ref="M481:M482"/>
    <mergeCell ref="N481:N482"/>
    <mergeCell ref="O481:O482"/>
    <mergeCell ref="P481:P482"/>
    <mergeCell ref="AA478:AA479"/>
    <mergeCell ref="AB478:AB479"/>
    <mergeCell ref="B481:B482"/>
    <mergeCell ref="C481:C482"/>
    <mergeCell ref="E481:E482"/>
    <mergeCell ref="F481:F482"/>
    <mergeCell ref="G481:G482"/>
    <mergeCell ref="H481:H482"/>
    <mergeCell ref="I481:I482"/>
    <mergeCell ref="J481:J482"/>
    <mergeCell ref="U478:U479"/>
    <mergeCell ref="V478:V479"/>
    <mergeCell ref="W478:W479"/>
    <mergeCell ref="X478:X479"/>
    <mergeCell ref="Y478:Y479"/>
    <mergeCell ref="Z478:Z479"/>
    <mergeCell ref="X475:X476"/>
    <mergeCell ref="Y475:Y476"/>
    <mergeCell ref="Z475:Z476"/>
    <mergeCell ref="AA475:AA476"/>
    <mergeCell ref="AB475:AB476"/>
    <mergeCell ref="C478:C479"/>
    <mergeCell ref="Q478:Q479"/>
    <mergeCell ref="R478:R479"/>
    <mergeCell ref="S478:S479"/>
    <mergeCell ref="T478:T479"/>
    <mergeCell ref="AA472:AA473"/>
    <mergeCell ref="AB472:AB473"/>
    <mergeCell ref="C475:C476"/>
    <mergeCell ref="Q475:Q476"/>
    <mergeCell ref="R475:R476"/>
    <mergeCell ref="S475:S476"/>
    <mergeCell ref="T475:T476"/>
    <mergeCell ref="U475:U476"/>
    <mergeCell ref="V475:V476"/>
    <mergeCell ref="W475:W476"/>
    <mergeCell ref="U472:U473"/>
    <mergeCell ref="V472:V473"/>
    <mergeCell ref="W472:W473"/>
    <mergeCell ref="X472:X473"/>
    <mergeCell ref="Y472:Y473"/>
    <mergeCell ref="Z472:Z473"/>
    <mergeCell ref="O472:O473"/>
    <mergeCell ref="P472:P473"/>
    <mergeCell ref="Q472:Q473"/>
    <mergeCell ref="R472:R473"/>
    <mergeCell ref="S472:S473"/>
    <mergeCell ref="T472:T473"/>
    <mergeCell ref="I472:I473"/>
    <mergeCell ref="J472:J473"/>
    <mergeCell ref="K472:K473"/>
    <mergeCell ref="L472:L473"/>
    <mergeCell ref="M472:M473"/>
    <mergeCell ref="N472:N473"/>
    <mergeCell ref="B472:B473"/>
    <mergeCell ref="C472:C473"/>
    <mergeCell ref="E472:E473"/>
    <mergeCell ref="F472:F473"/>
    <mergeCell ref="G472:G473"/>
    <mergeCell ref="H472:H473"/>
    <mergeCell ref="W469:W470"/>
    <mergeCell ref="X469:X470"/>
    <mergeCell ref="Y469:Y470"/>
    <mergeCell ref="Z469:Z470"/>
    <mergeCell ref="AA469:AA470"/>
    <mergeCell ref="AB469:AB470"/>
    <mergeCell ref="Q469:Q470"/>
    <mergeCell ref="R469:R470"/>
    <mergeCell ref="S469:S470"/>
    <mergeCell ref="T469:T470"/>
    <mergeCell ref="U469:U470"/>
    <mergeCell ref="V469:V470"/>
    <mergeCell ref="K469:K470"/>
    <mergeCell ref="L469:L470"/>
    <mergeCell ref="M469:M470"/>
    <mergeCell ref="N469:N470"/>
    <mergeCell ref="O469:O470"/>
    <mergeCell ref="P469:P470"/>
    <mergeCell ref="AA467:AA468"/>
    <mergeCell ref="AB467:AB468"/>
    <mergeCell ref="B469:B470"/>
    <mergeCell ref="C469:C470"/>
    <mergeCell ref="E469:E470"/>
    <mergeCell ref="F469:F470"/>
    <mergeCell ref="G469:G470"/>
    <mergeCell ref="H469:H470"/>
    <mergeCell ref="I469:I470"/>
    <mergeCell ref="J469:J470"/>
    <mergeCell ref="U467:U468"/>
    <mergeCell ref="V467:V468"/>
    <mergeCell ref="W467:W468"/>
    <mergeCell ref="X467:X468"/>
    <mergeCell ref="Y467:Y468"/>
    <mergeCell ref="Z467:Z468"/>
    <mergeCell ref="O467:O468"/>
    <mergeCell ref="P467:P468"/>
    <mergeCell ref="Q467:Q468"/>
    <mergeCell ref="R467:R468"/>
    <mergeCell ref="S467:S468"/>
    <mergeCell ref="T467:T468"/>
    <mergeCell ref="I467:I468"/>
    <mergeCell ref="J467:J468"/>
    <mergeCell ref="K467:K468"/>
    <mergeCell ref="L467:L468"/>
    <mergeCell ref="M467:M468"/>
    <mergeCell ref="N467:N468"/>
    <mergeCell ref="Y465:Y466"/>
    <mergeCell ref="Z465:Z466"/>
    <mergeCell ref="AA465:AA466"/>
    <mergeCell ref="AB465:AB466"/>
    <mergeCell ref="B467:B468"/>
    <mergeCell ref="C467:C468"/>
    <mergeCell ref="E467:E468"/>
    <mergeCell ref="F467:F468"/>
    <mergeCell ref="G467:G468"/>
    <mergeCell ref="H467:H468"/>
    <mergeCell ref="S465:S466"/>
    <mergeCell ref="T465:T466"/>
    <mergeCell ref="U465:U466"/>
    <mergeCell ref="V465:V466"/>
    <mergeCell ref="W465:W466"/>
    <mergeCell ref="X465:X466"/>
    <mergeCell ref="M465:M466"/>
    <mergeCell ref="N465:N466"/>
    <mergeCell ref="O465:O466"/>
    <mergeCell ref="P465:P466"/>
    <mergeCell ref="Q465:Q466"/>
    <mergeCell ref="R465:R466"/>
    <mergeCell ref="AQ397:AR397"/>
    <mergeCell ref="B465:B466"/>
    <mergeCell ref="C465:C466"/>
    <mergeCell ref="E465:E466"/>
    <mergeCell ref="F465:F466"/>
    <mergeCell ref="G465:G466"/>
    <mergeCell ref="H465:H466"/>
    <mergeCell ref="I465:I466"/>
    <mergeCell ref="J465:J466"/>
    <mergeCell ref="L465:L466"/>
    <mergeCell ref="AE397:AF397"/>
    <mergeCell ref="AG397:AH397"/>
    <mergeCell ref="AI397:AJ397"/>
    <mergeCell ref="AK397:AL397"/>
    <mergeCell ref="AM397:AN397"/>
    <mergeCell ref="AO397:AP397"/>
    <mergeCell ref="N311:N312"/>
    <mergeCell ref="O311:O312"/>
    <mergeCell ref="P311:P312"/>
    <mergeCell ref="Q311:Q312"/>
    <mergeCell ref="R311:R312"/>
    <mergeCell ref="AC397:AD397"/>
    <mergeCell ref="P306:P307"/>
    <mergeCell ref="Q306:Q307"/>
    <mergeCell ref="R306:R307"/>
    <mergeCell ref="S306:S307"/>
    <mergeCell ref="C311:C312"/>
    <mergeCell ref="D311:D312"/>
    <mergeCell ref="J311:J312"/>
    <mergeCell ref="K311:K312"/>
    <mergeCell ref="L311:L312"/>
    <mergeCell ref="M311:M312"/>
    <mergeCell ref="O269:O270"/>
    <mergeCell ref="P269:P270"/>
    <mergeCell ref="Q269:Q270"/>
    <mergeCell ref="R269:R270"/>
    <mergeCell ref="J306:J307"/>
    <mergeCell ref="K306:K307"/>
    <mergeCell ref="L306:L307"/>
    <mergeCell ref="M306:M307"/>
    <mergeCell ref="N306:N307"/>
    <mergeCell ref="O306:O307"/>
    <mergeCell ref="Q267:Q268"/>
    <mergeCell ref="R267:R268"/>
    <mergeCell ref="C269:C270"/>
    <mergeCell ref="D269:D270"/>
    <mergeCell ref="I269:I270"/>
    <mergeCell ref="J269:J270"/>
    <mergeCell ref="K269:K270"/>
    <mergeCell ref="L269:L270"/>
    <mergeCell ref="M269:M270"/>
    <mergeCell ref="N269:N270"/>
    <mergeCell ref="R260:R261"/>
    <mergeCell ref="C267:C268"/>
    <mergeCell ref="I267:I268"/>
    <mergeCell ref="J267:J268"/>
    <mergeCell ref="K267:K268"/>
    <mergeCell ref="L267:L268"/>
    <mergeCell ref="M267:M268"/>
    <mergeCell ref="N267:N268"/>
    <mergeCell ref="O267:O268"/>
    <mergeCell ref="P267:P268"/>
    <mergeCell ref="L260:L261"/>
    <mergeCell ref="M260:M261"/>
    <mergeCell ref="N260:N261"/>
    <mergeCell ref="O260:O261"/>
    <mergeCell ref="P260:P261"/>
    <mergeCell ref="Q260:Q261"/>
    <mergeCell ref="N258:N259"/>
    <mergeCell ref="O258:O259"/>
    <mergeCell ref="P258:P259"/>
    <mergeCell ref="Q258:Q259"/>
    <mergeCell ref="R258:R259"/>
    <mergeCell ref="C260:C261"/>
    <mergeCell ref="D260:D261"/>
    <mergeCell ref="I260:I261"/>
    <mergeCell ref="J260:J261"/>
    <mergeCell ref="K260:K261"/>
    <mergeCell ref="O248:O249"/>
    <mergeCell ref="P248:P249"/>
    <mergeCell ref="Q248:Q249"/>
    <mergeCell ref="R248:R249"/>
    <mergeCell ref="C258:C259"/>
    <mergeCell ref="I258:I259"/>
    <mergeCell ref="J258:J259"/>
    <mergeCell ref="K258:K259"/>
    <mergeCell ref="L258:L259"/>
    <mergeCell ref="M258:M259"/>
    <mergeCell ref="Z230:Z231"/>
    <mergeCell ref="AA230:AA231"/>
    <mergeCell ref="AB230:AB231"/>
    <mergeCell ref="C248:C249"/>
    <mergeCell ref="I248:I249"/>
    <mergeCell ref="J248:J249"/>
    <mergeCell ref="K248:K249"/>
    <mergeCell ref="L248:L249"/>
    <mergeCell ref="M248:M249"/>
    <mergeCell ref="N248:N249"/>
    <mergeCell ref="P230:P231"/>
    <mergeCell ref="U230:U231"/>
    <mergeCell ref="V230:V231"/>
    <mergeCell ref="W230:W231"/>
    <mergeCell ref="X230:X231"/>
    <mergeCell ref="Y230:Y231"/>
    <mergeCell ref="R209:R210"/>
    <mergeCell ref="B230:B231"/>
    <mergeCell ref="C230:C231"/>
    <mergeCell ref="I230:I231"/>
    <mergeCell ref="J230:J231"/>
    <mergeCell ref="K230:K231"/>
    <mergeCell ref="L230:L231"/>
    <mergeCell ref="M230:M231"/>
    <mergeCell ref="N230:N231"/>
    <mergeCell ref="O230:O231"/>
    <mergeCell ref="AB167:AB168"/>
    <mergeCell ref="I209:I210"/>
    <mergeCell ref="J209:J210"/>
    <mergeCell ref="K209:K210"/>
    <mergeCell ref="L209:L210"/>
    <mergeCell ref="M209:M210"/>
    <mergeCell ref="N209:N210"/>
    <mergeCell ref="O209:O210"/>
    <mergeCell ref="P209:P210"/>
    <mergeCell ref="Q209:Q210"/>
    <mergeCell ref="V167:V168"/>
    <mergeCell ref="W167:W168"/>
    <mergeCell ref="X167:X168"/>
    <mergeCell ref="Y167:Y168"/>
    <mergeCell ref="Z167:Z168"/>
    <mergeCell ref="AA167:AA168"/>
    <mergeCell ref="P167:P168"/>
    <mergeCell ref="Q167:Q168"/>
    <mergeCell ref="R167:R168"/>
    <mergeCell ref="S167:S168"/>
    <mergeCell ref="T167:T168"/>
    <mergeCell ref="U167:U168"/>
    <mergeCell ref="J167:J168"/>
    <mergeCell ref="K167:K168"/>
    <mergeCell ref="L167:L168"/>
    <mergeCell ref="M167:M168"/>
    <mergeCell ref="N167:N168"/>
    <mergeCell ref="O167:O168"/>
    <mergeCell ref="Z157:Z158"/>
    <mergeCell ref="AA157:AA158"/>
    <mergeCell ref="AB157:AB158"/>
    <mergeCell ref="B167:B168"/>
    <mergeCell ref="C167:C168"/>
    <mergeCell ref="E167:E168"/>
    <mergeCell ref="F167:F168"/>
    <mergeCell ref="G167:G168"/>
    <mergeCell ref="H167:H168"/>
    <mergeCell ref="I167:I168"/>
    <mergeCell ref="T157:T158"/>
    <mergeCell ref="U157:U158"/>
    <mergeCell ref="V157:V158"/>
    <mergeCell ref="W157:W158"/>
    <mergeCell ref="X157:X158"/>
    <mergeCell ref="Y157:Y158"/>
    <mergeCell ref="N157:N158"/>
    <mergeCell ref="O157:O158"/>
    <mergeCell ref="P157:P158"/>
    <mergeCell ref="Q157:Q158"/>
    <mergeCell ref="R157:R158"/>
    <mergeCell ref="S157:S158"/>
    <mergeCell ref="H157:H158"/>
    <mergeCell ref="I157:I158"/>
    <mergeCell ref="J157:J158"/>
    <mergeCell ref="K157:K158"/>
    <mergeCell ref="L157:L158"/>
    <mergeCell ref="M157:M158"/>
    <mergeCell ref="X124:X125"/>
    <mergeCell ref="Y124:Y125"/>
    <mergeCell ref="Z124:Z125"/>
    <mergeCell ref="AA124:AA125"/>
    <mergeCell ref="AB124:AB125"/>
    <mergeCell ref="B157:B158"/>
    <mergeCell ref="C157:C158"/>
    <mergeCell ref="E157:E158"/>
    <mergeCell ref="F157:F158"/>
    <mergeCell ref="G157:G158"/>
    <mergeCell ref="R124:R125"/>
    <mergeCell ref="S124:S125"/>
    <mergeCell ref="T124:T125"/>
    <mergeCell ref="U124:U125"/>
    <mergeCell ref="V124:V125"/>
    <mergeCell ref="W124:W125"/>
    <mergeCell ref="L124:L125"/>
    <mergeCell ref="M124:M125"/>
    <mergeCell ref="N124:N125"/>
    <mergeCell ref="O124:O125"/>
    <mergeCell ref="P124:P125"/>
    <mergeCell ref="Q124:Q125"/>
    <mergeCell ref="Q96:Q97"/>
    <mergeCell ref="B124:B125"/>
    <mergeCell ref="C124:C125"/>
    <mergeCell ref="E124:E125"/>
    <mergeCell ref="F124:F125"/>
    <mergeCell ref="G124:G125"/>
    <mergeCell ref="H124:H125"/>
    <mergeCell ref="I124:I125"/>
    <mergeCell ref="J124:J125"/>
    <mergeCell ref="K124:K125"/>
    <mergeCell ref="AB65:AB66"/>
    <mergeCell ref="C70:C71"/>
    <mergeCell ref="I96:I97"/>
    <mergeCell ref="J96:J97"/>
    <mergeCell ref="K96:K97"/>
    <mergeCell ref="L96:L97"/>
    <mergeCell ref="M96:M97"/>
    <mergeCell ref="N96:N97"/>
    <mergeCell ref="O96:O97"/>
    <mergeCell ref="P96:P97"/>
    <mergeCell ref="V65:V66"/>
    <mergeCell ref="W65:W66"/>
    <mergeCell ref="X65:X66"/>
    <mergeCell ref="Y65:Y66"/>
    <mergeCell ref="Z65:Z66"/>
    <mergeCell ref="AA65:AA66"/>
    <mergeCell ref="P65:P66"/>
    <mergeCell ref="Q65:Q66"/>
    <mergeCell ref="R65:R66"/>
    <mergeCell ref="S65:S66"/>
    <mergeCell ref="T65:T66"/>
    <mergeCell ref="U65:U66"/>
    <mergeCell ref="J65:J66"/>
    <mergeCell ref="K65:K66"/>
    <mergeCell ref="L65:L66"/>
    <mergeCell ref="M65:M66"/>
    <mergeCell ref="N65:N66"/>
    <mergeCell ref="O65:O66"/>
    <mergeCell ref="Z38:Z39"/>
    <mergeCell ref="AA38:AA39"/>
    <mergeCell ref="AB38:AB39"/>
    <mergeCell ref="B65:B66"/>
    <mergeCell ref="C65:C66"/>
    <mergeCell ref="E65:E66"/>
    <mergeCell ref="F65:F66"/>
    <mergeCell ref="G65:G66"/>
    <mergeCell ref="H65:H66"/>
    <mergeCell ref="I65:I66"/>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U11:V11"/>
    <mergeCell ref="W11:X11"/>
    <mergeCell ref="Y11:Z11"/>
    <mergeCell ref="AA11:AB11"/>
    <mergeCell ref="A14:AB14"/>
    <mergeCell ref="B38:B39"/>
    <mergeCell ref="C38:C39"/>
    <mergeCell ref="E38:E39"/>
    <mergeCell ref="F38:F39"/>
    <mergeCell ref="G38:G39"/>
    <mergeCell ref="I11:J11"/>
    <mergeCell ref="K11:L11"/>
    <mergeCell ref="M11:N11"/>
    <mergeCell ref="O11:P11"/>
    <mergeCell ref="Q11:R11"/>
    <mergeCell ref="S11:T11"/>
    <mergeCell ref="AA6:AB6"/>
    <mergeCell ref="AA7:AB7"/>
    <mergeCell ref="AA8:AB8"/>
    <mergeCell ref="A10:A12"/>
    <mergeCell ref="B10:B12"/>
    <mergeCell ref="C10:D11"/>
    <mergeCell ref="E10:P10"/>
    <mergeCell ref="Q10:AB10"/>
    <mergeCell ref="E11:F11"/>
    <mergeCell ref="G11:H11"/>
    <mergeCell ref="B1:B3"/>
    <mergeCell ref="I1:W2"/>
    <mergeCell ref="AA2:AB2"/>
    <mergeCell ref="AA3:AB3"/>
    <mergeCell ref="AA4:AB4"/>
    <mergeCell ref="AA5:AB5"/>
  </mergeCells>
  <printOptions/>
  <pageMargins left="0.4724409448818898" right="0.15748031496062992" top="0.2362204724409449" bottom="0.15748031496062992" header="0.2362204724409449" footer="0.15748031496062992"/>
  <pageSetup fitToHeight="7" fitToWidth="1" horizontalDpi="600" verticalDpi="600" orientation="landscape" paperSize="9" scale="58" r:id="rId3"/>
  <rowBreaks count="3" manualBreakCount="3">
    <brk id="322" max="27" man="1"/>
    <brk id="406" max="27" man="1"/>
    <brk id="560" max="27" man="1"/>
  </rowBreaks>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2:R82"/>
  <sheetViews>
    <sheetView zoomScalePageLayoutView="0" workbookViewId="0" topLeftCell="A13">
      <pane xSplit="2" topLeftCell="C1" activePane="topRight" state="frozen"/>
      <selection pane="topLeft" activeCell="A1" sqref="A1"/>
      <selection pane="topRight" activeCell="H38" sqref="H38"/>
    </sheetView>
  </sheetViews>
  <sheetFormatPr defaultColWidth="9.00390625" defaultRowHeight="12.75"/>
  <cols>
    <col min="1" max="1" width="6.75390625" style="58" customWidth="1"/>
    <col min="2" max="2" width="41.875" style="58" customWidth="1"/>
    <col min="3" max="3" width="18.625" style="58" customWidth="1"/>
    <col min="4" max="18" width="12.75390625" style="58" customWidth="1"/>
    <col min="19" max="16384" width="9.125" style="58" customWidth="1"/>
  </cols>
  <sheetData>
    <row r="1" ht="15" customHeight="1"/>
    <row r="2" spans="1:17" ht="16.5" customHeight="1">
      <c r="A2" s="713" t="s">
        <v>1193</v>
      </c>
      <c r="B2" s="713"/>
      <c r="C2" s="713"/>
      <c r="D2" s="713"/>
      <c r="E2" s="713"/>
      <c r="F2" s="713"/>
      <c r="G2" s="713"/>
      <c r="H2" s="713"/>
      <c r="I2" s="713"/>
      <c r="J2" s="713"/>
      <c r="K2" s="713"/>
      <c r="L2" s="713"/>
      <c r="M2" s="713"/>
      <c r="N2" s="713"/>
      <c r="O2" s="713"/>
      <c r="P2" s="713"/>
      <c r="Q2" s="713"/>
    </row>
    <row r="3" spans="1:17" ht="15">
      <c r="A3" s="714" t="s">
        <v>1005</v>
      </c>
      <c r="B3" s="714"/>
      <c r="C3" s="714"/>
      <c r="D3" s="714"/>
      <c r="E3" s="714"/>
      <c r="F3" s="714"/>
      <c r="G3" s="714"/>
      <c r="H3" s="714"/>
      <c r="I3" s="714"/>
      <c r="J3" s="714"/>
      <c r="K3" s="714"/>
      <c r="L3" s="714"/>
      <c r="M3" s="714"/>
      <c r="N3" s="714"/>
      <c r="O3" s="714"/>
      <c r="P3" s="714"/>
      <c r="Q3" s="714"/>
    </row>
    <row r="4" spans="1:17" ht="15">
      <c r="A4" s="714" t="str">
        <f>'Программные мероприятия в ФУ'!A4:L4</f>
        <v>по состоянию на 01.01.2016 г.</v>
      </c>
      <c r="B4" s="714"/>
      <c r="C4" s="714"/>
      <c r="D4" s="714"/>
      <c r="E4" s="714"/>
      <c r="F4" s="714"/>
      <c r="G4" s="714"/>
      <c r="H4" s="714"/>
      <c r="I4" s="714"/>
      <c r="J4" s="714"/>
      <c r="K4" s="714"/>
      <c r="L4" s="714"/>
      <c r="M4" s="714"/>
      <c r="N4" s="714"/>
      <c r="O4" s="714"/>
      <c r="P4" s="714"/>
      <c r="Q4" s="714"/>
    </row>
    <row r="5" spans="1:17" ht="12.75">
      <c r="A5" s="136"/>
      <c r="B5" s="136"/>
      <c r="C5" s="136"/>
      <c r="D5" s="136"/>
      <c r="E5" s="136"/>
      <c r="F5" s="136"/>
      <c r="G5" s="136"/>
      <c r="H5" s="136"/>
      <c r="I5" s="136"/>
      <c r="J5" s="136"/>
      <c r="K5" s="136"/>
      <c r="L5" s="136"/>
      <c r="M5" s="136"/>
      <c r="N5" s="136"/>
      <c r="O5" s="136"/>
      <c r="P5" s="136"/>
      <c r="Q5" s="136"/>
    </row>
    <row r="6" spans="1:18" s="553" customFormat="1" ht="12.75" customHeight="1">
      <c r="A6" s="711" t="s">
        <v>1220</v>
      </c>
      <c r="B6" s="711" t="s">
        <v>445</v>
      </c>
      <c r="C6" s="722" t="s">
        <v>998</v>
      </c>
      <c r="D6" s="722" t="s">
        <v>1191</v>
      </c>
      <c r="E6" s="722"/>
      <c r="F6" s="722"/>
      <c r="G6" s="722"/>
      <c r="H6" s="722"/>
      <c r="I6" s="722" t="s">
        <v>1194</v>
      </c>
      <c r="J6" s="722"/>
      <c r="K6" s="722"/>
      <c r="L6" s="722"/>
      <c r="M6" s="722"/>
      <c r="N6" s="722" t="s">
        <v>1192</v>
      </c>
      <c r="O6" s="722"/>
      <c r="P6" s="722"/>
      <c r="Q6" s="722"/>
      <c r="R6" s="722"/>
    </row>
    <row r="7" spans="1:18" s="553" customFormat="1" ht="12.75" customHeight="1">
      <c r="A7" s="711"/>
      <c r="B7" s="711"/>
      <c r="C7" s="722"/>
      <c r="D7" s="722" t="s">
        <v>446</v>
      </c>
      <c r="E7" s="722" t="s">
        <v>1202</v>
      </c>
      <c r="F7" s="722" t="s">
        <v>448</v>
      </c>
      <c r="G7" s="722" t="s">
        <v>449</v>
      </c>
      <c r="H7" s="722" t="s">
        <v>1206</v>
      </c>
      <c r="I7" s="722" t="s">
        <v>446</v>
      </c>
      <c r="J7" s="722" t="s">
        <v>1202</v>
      </c>
      <c r="K7" s="722" t="s">
        <v>448</v>
      </c>
      <c r="L7" s="722" t="s">
        <v>449</v>
      </c>
      <c r="M7" s="722" t="s">
        <v>1206</v>
      </c>
      <c r="N7" s="722" t="s">
        <v>446</v>
      </c>
      <c r="O7" s="722" t="s">
        <v>1202</v>
      </c>
      <c r="P7" s="722" t="s">
        <v>448</v>
      </c>
      <c r="Q7" s="722" t="s">
        <v>449</v>
      </c>
      <c r="R7" s="722" t="s">
        <v>1206</v>
      </c>
    </row>
    <row r="8" spans="1:18" s="553" customFormat="1" ht="12.75">
      <c r="A8" s="711"/>
      <c r="B8" s="711"/>
      <c r="C8" s="722"/>
      <c r="D8" s="722"/>
      <c r="E8" s="722"/>
      <c r="F8" s="722"/>
      <c r="G8" s="722"/>
      <c r="H8" s="722"/>
      <c r="I8" s="722"/>
      <c r="J8" s="722"/>
      <c r="K8" s="722"/>
      <c r="L8" s="722"/>
      <c r="M8" s="722"/>
      <c r="N8" s="722"/>
      <c r="O8" s="722"/>
      <c r="P8" s="722"/>
      <c r="Q8" s="722"/>
      <c r="R8" s="722"/>
    </row>
    <row r="9" spans="1:18" s="553" customFormat="1" ht="12.75">
      <c r="A9" s="551">
        <v>1</v>
      </c>
      <c r="B9" s="551">
        <v>2</v>
      </c>
      <c r="C9" s="551">
        <v>3</v>
      </c>
      <c r="D9" s="216">
        <v>4</v>
      </c>
      <c r="E9" s="216">
        <v>5</v>
      </c>
      <c r="F9" s="216">
        <v>6</v>
      </c>
      <c r="G9" s="216">
        <v>7</v>
      </c>
      <c r="H9" s="216">
        <v>8</v>
      </c>
      <c r="I9" s="216">
        <v>9</v>
      </c>
      <c r="J9" s="216">
        <v>10</v>
      </c>
      <c r="K9" s="216">
        <v>11</v>
      </c>
      <c r="L9" s="216">
        <v>12</v>
      </c>
      <c r="M9" s="216">
        <v>13</v>
      </c>
      <c r="N9" s="216">
        <v>14</v>
      </c>
      <c r="O9" s="216">
        <v>15</v>
      </c>
      <c r="P9" s="216">
        <v>16</v>
      </c>
      <c r="Q9" s="216">
        <v>17</v>
      </c>
      <c r="R9" s="216">
        <v>18</v>
      </c>
    </row>
    <row r="10" spans="1:18" ht="15.75">
      <c r="A10" s="225"/>
      <c r="B10" s="733" t="s">
        <v>1022</v>
      </c>
      <c r="C10" s="733"/>
      <c r="D10" s="733"/>
      <c r="E10" s="733"/>
      <c r="F10" s="733"/>
      <c r="G10" s="733"/>
      <c r="H10" s="733"/>
      <c r="I10" s="733"/>
      <c r="J10" s="733"/>
      <c r="K10" s="733"/>
      <c r="L10" s="733"/>
      <c r="M10" s="733"/>
      <c r="N10" s="733"/>
      <c r="O10" s="733"/>
      <c r="P10" s="733"/>
      <c r="Q10" s="733"/>
      <c r="R10" s="733"/>
    </row>
    <row r="11" spans="1:18" ht="12.75">
      <c r="A11" s="59"/>
      <c r="B11" s="138" t="s">
        <v>992</v>
      </c>
      <c r="C11" s="226"/>
      <c r="D11" s="157">
        <f>SUM(E11:H11)</f>
        <v>868000</v>
      </c>
      <c r="E11" s="157">
        <f>E16+E23+E29+E39+E41+E45+E47+E59+E62+E12</f>
        <v>0</v>
      </c>
      <c r="F11" s="157">
        <f>F16+F23+F29+F39+F41+F45+F47+F59+F62+F12</f>
        <v>183000</v>
      </c>
      <c r="G11" s="157">
        <f>G16+G23+G29+G39+G41+G45+G47+G59+G62+G12</f>
        <v>225000</v>
      </c>
      <c r="H11" s="157">
        <f>H16+H23+H29+H39+H41+H45+H47+H59+H62+H12</f>
        <v>460000</v>
      </c>
      <c r="I11" s="157">
        <f>SUM(J11:M11)</f>
        <v>832238.0700000001</v>
      </c>
      <c r="J11" s="157">
        <f>J16+J23+J29+J39+J41+J45+J47+J59+J62+J12</f>
        <v>0</v>
      </c>
      <c r="K11" s="157">
        <f>K16+K23+K29+K39+K41+K45+K47+K59+K62+K12</f>
        <v>162455</v>
      </c>
      <c r="L11" s="157">
        <f>L16+L23+L29+L39+L41+L45+L47+L59+L62+L12</f>
        <v>224999.45</v>
      </c>
      <c r="M11" s="157">
        <f>M16+M23+M29+M39+M41+M45+M47+M59+M62+M12</f>
        <v>444783.62</v>
      </c>
      <c r="N11" s="157">
        <f>SUM(O11:R11)</f>
        <v>832238.0700000001</v>
      </c>
      <c r="O11" s="157">
        <f>O16+O23+O29+O39+O41+O45+O47+O59+O62+O12</f>
        <v>0</v>
      </c>
      <c r="P11" s="157">
        <f>P16+P23+P29+P39+P41+P45+P47+P59+P62+P12</f>
        <v>162455</v>
      </c>
      <c r="Q11" s="157">
        <f>Q16+Q23+Q29+Q39+Q41+Q45+Q47+Q59+Q62+Q12</f>
        <v>224999.45</v>
      </c>
      <c r="R11" s="157">
        <f>R16+R23+R29+R39+R41+R45+R47+R59+R62+R12</f>
        <v>444783.62</v>
      </c>
    </row>
    <row r="12" spans="1:18" ht="38.25">
      <c r="A12" s="542">
        <v>1</v>
      </c>
      <c r="B12" s="547" t="s">
        <v>1209</v>
      </c>
      <c r="C12" s="543" t="s">
        <v>1007</v>
      </c>
      <c r="D12" s="548">
        <f aca="true" t="shared" si="0" ref="D12:D73">SUM(E12:H12)</f>
        <v>0</v>
      </c>
      <c r="E12" s="548">
        <f>SUM(E13:E15)</f>
        <v>0</v>
      </c>
      <c r="F12" s="548">
        <f>SUM(F13:F15)</f>
        <v>0</v>
      </c>
      <c r="G12" s="548">
        <f>SUM(G13:G15)</f>
        <v>0</v>
      </c>
      <c r="H12" s="548">
        <f>SUM(H13:H15)</f>
        <v>0</v>
      </c>
      <c r="I12" s="548">
        <f>SUM(J12:M12)</f>
        <v>0</v>
      </c>
      <c r="J12" s="548">
        <f>SUM(J13:J15)</f>
        <v>0</v>
      </c>
      <c r="K12" s="548">
        <f>SUM(K13:K15)</f>
        <v>0</v>
      </c>
      <c r="L12" s="548">
        <f>SUM(L13:L15)</f>
        <v>0</v>
      </c>
      <c r="M12" s="548">
        <f>SUM(M13:M15)</f>
        <v>0</v>
      </c>
      <c r="N12" s="548">
        <f aca="true" t="shared" si="1" ref="N12:N73">SUM(O12:R12)</f>
        <v>0</v>
      </c>
      <c r="O12" s="548">
        <f>SUM(O13:O15)</f>
        <v>0</v>
      </c>
      <c r="P12" s="548">
        <f>SUM(P13:P15)</f>
        <v>0</v>
      </c>
      <c r="Q12" s="548">
        <f>SUM(Q13:Q15)</f>
        <v>0</v>
      </c>
      <c r="R12" s="548">
        <f>SUM(R13:R15)</f>
        <v>0</v>
      </c>
    </row>
    <row r="13" spans="1:18" ht="12.75">
      <c r="A13" s="527"/>
      <c r="B13" s="535" t="s">
        <v>1000</v>
      </c>
      <c r="C13" s="220" t="s">
        <v>1201</v>
      </c>
      <c r="D13" s="142">
        <f t="shared" si="0"/>
        <v>0</v>
      </c>
      <c r="E13" s="142"/>
      <c r="F13" s="142"/>
      <c r="G13" s="142"/>
      <c r="H13" s="142"/>
      <c r="I13" s="142">
        <f>SUM(J13:M13)</f>
        <v>0</v>
      </c>
      <c r="J13" s="142"/>
      <c r="K13" s="142"/>
      <c r="L13" s="142"/>
      <c r="M13" s="142"/>
      <c r="N13" s="142">
        <f t="shared" si="1"/>
        <v>0</v>
      </c>
      <c r="O13" s="142"/>
      <c r="P13" s="142"/>
      <c r="Q13" s="142"/>
      <c r="R13" s="142"/>
    </row>
    <row r="14" spans="1:18" ht="12.75" customHeight="1">
      <c r="A14" s="527"/>
      <c r="B14" s="535" t="s">
        <v>1001</v>
      </c>
      <c r="C14" s="220" t="s">
        <v>1201</v>
      </c>
      <c r="D14" s="142">
        <f t="shared" si="0"/>
        <v>0</v>
      </c>
      <c r="E14" s="142"/>
      <c r="F14" s="142"/>
      <c r="G14" s="142"/>
      <c r="H14" s="142"/>
      <c r="I14" s="142">
        <f aca="true" t="shared" si="2" ref="I14:I73">SUM(J14:M14)</f>
        <v>0</v>
      </c>
      <c r="J14" s="142"/>
      <c r="K14" s="142"/>
      <c r="L14" s="142"/>
      <c r="M14" s="142"/>
      <c r="N14" s="142">
        <f t="shared" si="1"/>
        <v>0</v>
      </c>
      <c r="O14" s="142"/>
      <c r="P14" s="142"/>
      <c r="Q14" s="142"/>
      <c r="R14" s="142"/>
    </row>
    <row r="15" spans="1:18" ht="12.75">
      <c r="A15" s="527"/>
      <c r="B15" s="535" t="s">
        <v>1002</v>
      </c>
      <c r="C15" s="220" t="s">
        <v>1201</v>
      </c>
      <c r="D15" s="142">
        <f t="shared" si="0"/>
        <v>0</v>
      </c>
      <c r="E15" s="142"/>
      <c r="F15" s="142"/>
      <c r="G15" s="142"/>
      <c r="H15" s="142"/>
      <c r="I15" s="142">
        <f t="shared" si="2"/>
        <v>0</v>
      </c>
      <c r="J15" s="142"/>
      <c r="K15" s="142"/>
      <c r="L15" s="142"/>
      <c r="M15" s="142"/>
      <c r="N15" s="142">
        <f t="shared" si="1"/>
        <v>0</v>
      </c>
      <c r="O15" s="142"/>
      <c r="P15" s="142"/>
      <c r="Q15" s="142"/>
      <c r="R15" s="142"/>
    </row>
    <row r="16" spans="1:18" s="139" customFormat="1" ht="51">
      <c r="A16" s="544">
        <v>2</v>
      </c>
      <c r="B16" s="547" t="s">
        <v>1210</v>
      </c>
      <c r="C16" s="543" t="s">
        <v>1007</v>
      </c>
      <c r="D16" s="548">
        <f>SUM(E16:H16)</f>
        <v>225000</v>
      </c>
      <c r="E16" s="548">
        <f>SUM(E17:E22)</f>
        <v>0</v>
      </c>
      <c r="F16" s="548">
        <f>SUM(F17:F22)</f>
        <v>0</v>
      </c>
      <c r="G16" s="548">
        <f>SUM(G17:G22)</f>
        <v>225000</v>
      </c>
      <c r="H16" s="548">
        <f>SUM(H17:H22)</f>
        <v>0</v>
      </c>
      <c r="I16" s="548">
        <f t="shared" si="2"/>
        <v>224999.45</v>
      </c>
      <c r="J16" s="548">
        <f>SUM(J17:J22)</f>
        <v>0</v>
      </c>
      <c r="K16" s="548">
        <f>SUM(K17:K22)</f>
        <v>0</v>
      </c>
      <c r="L16" s="548">
        <f>SUM(L17:L22)</f>
        <v>224999.45</v>
      </c>
      <c r="M16" s="548">
        <f>SUM(M17:M22)</f>
        <v>0</v>
      </c>
      <c r="N16" s="548">
        <f t="shared" si="1"/>
        <v>224999.45</v>
      </c>
      <c r="O16" s="548">
        <f>SUM(O17:O22)</f>
        <v>0</v>
      </c>
      <c r="P16" s="548">
        <f>SUM(P17:P22)</f>
        <v>0</v>
      </c>
      <c r="Q16" s="548">
        <f>SUM(Q17:Q22)</f>
        <v>224999.45</v>
      </c>
      <c r="R16" s="548">
        <f>SUM(R17:R22)</f>
        <v>0</v>
      </c>
    </row>
    <row r="17" spans="1:18" s="2" customFormat="1" ht="12.75">
      <c r="A17" s="529"/>
      <c r="B17" s="70" t="s">
        <v>456</v>
      </c>
      <c r="C17" s="218" t="s">
        <v>999</v>
      </c>
      <c r="D17" s="142">
        <f t="shared" si="0"/>
        <v>0</v>
      </c>
      <c r="E17" s="142"/>
      <c r="F17" s="142"/>
      <c r="G17" s="142"/>
      <c r="H17" s="142"/>
      <c r="I17" s="142">
        <f t="shared" si="2"/>
        <v>0</v>
      </c>
      <c r="J17" s="142"/>
      <c r="K17" s="142"/>
      <c r="L17" s="142"/>
      <c r="M17" s="142"/>
      <c r="N17" s="142">
        <f t="shared" si="1"/>
        <v>0</v>
      </c>
      <c r="O17" s="142"/>
      <c r="P17" s="142"/>
      <c r="Q17" s="142"/>
      <c r="R17" s="142"/>
    </row>
    <row r="18" spans="1:18" s="2" customFormat="1" ht="12.75">
      <c r="A18" s="528"/>
      <c r="B18" s="70" t="s">
        <v>456</v>
      </c>
      <c r="C18" s="219" t="s">
        <v>1101</v>
      </c>
      <c r="D18" s="142">
        <f t="shared" si="0"/>
        <v>0</v>
      </c>
      <c r="E18" s="142"/>
      <c r="F18" s="142"/>
      <c r="G18" s="142"/>
      <c r="H18" s="142"/>
      <c r="I18" s="142">
        <f t="shared" si="2"/>
        <v>0</v>
      </c>
      <c r="J18" s="142"/>
      <c r="K18" s="142"/>
      <c r="L18" s="142"/>
      <c r="M18" s="142"/>
      <c r="N18" s="142">
        <f t="shared" si="1"/>
        <v>0</v>
      </c>
      <c r="O18" s="142"/>
      <c r="P18" s="142"/>
      <c r="Q18" s="142"/>
      <c r="R18" s="142"/>
    </row>
    <row r="19" spans="1:18" s="2" customFormat="1" ht="12.75">
      <c r="A19" s="528"/>
      <c r="B19" s="70" t="s">
        <v>456</v>
      </c>
      <c r="C19" s="219" t="s">
        <v>1097</v>
      </c>
      <c r="D19" s="142">
        <f t="shared" si="0"/>
        <v>0</v>
      </c>
      <c r="E19" s="142"/>
      <c r="F19" s="157"/>
      <c r="G19" s="157"/>
      <c r="H19" s="157"/>
      <c r="I19" s="142">
        <f t="shared" si="2"/>
        <v>0</v>
      </c>
      <c r="J19" s="157"/>
      <c r="K19" s="157"/>
      <c r="L19" s="157"/>
      <c r="M19" s="157"/>
      <c r="N19" s="142">
        <f t="shared" si="1"/>
        <v>0</v>
      </c>
      <c r="O19" s="157"/>
      <c r="P19" s="157"/>
      <c r="Q19" s="157"/>
      <c r="R19" s="157"/>
    </row>
    <row r="20" spans="1:18" s="2" customFormat="1" ht="12.75" customHeight="1">
      <c r="A20" s="528"/>
      <c r="B20" s="535" t="s">
        <v>1001</v>
      </c>
      <c r="C20" s="227" t="s">
        <v>1100</v>
      </c>
      <c r="D20" s="142">
        <f t="shared" si="0"/>
        <v>0</v>
      </c>
      <c r="E20" s="142"/>
      <c r="F20" s="142"/>
      <c r="G20" s="142"/>
      <c r="H20" s="142"/>
      <c r="I20" s="142">
        <f t="shared" si="2"/>
        <v>0</v>
      </c>
      <c r="J20" s="142"/>
      <c r="K20" s="142"/>
      <c r="L20" s="142"/>
      <c r="M20" s="142"/>
      <c r="N20" s="142">
        <f t="shared" si="1"/>
        <v>0</v>
      </c>
      <c r="O20" s="142"/>
      <c r="P20" s="142"/>
      <c r="Q20" s="142"/>
      <c r="R20" s="142"/>
    </row>
    <row r="21" spans="1:18" s="2" customFormat="1" ht="12.75">
      <c r="A21" s="528"/>
      <c r="B21" s="535" t="s">
        <v>1002</v>
      </c>
      <c r="C21" s="227" t="s">
        <v>1100</v>
      </c>
      <c r="D21" s="142">
        <f t="shared" si="0"/>
        <v>0</v>
      </c>
      <c r="E21" s="142"/>
      <c r="F21" s="142"/>
      <c r="G21" s="142"/>
      <c r="H21" s="142"/>
      <c r="I21" s="142">
        <f t="shared" si="2"/>
        <v>0</v>
      </c>
      <c r="J21" s="142"/>
      <c r="K21" s="142"/>
      <c r="L21" s="142"/>
      <c r="M21" s="142"/>
      <c r="N21" s="142">
        <f t="shared" si="1"/>
        <v>0</v>
      </c>
      <c r="O21" s="142"/>
      <c r="P21" s="142"/>
      <c r="Q21" s="142"/>
      <c r="R21" s="142"/>
    </row>
    <row r="22" spans="1:18" s="139" customFormat="1" ht="15">
      <c r="A22" s="528"/>
      <c r="B22" s="70" t="s">
        <v>1197</v>
      </c>
      <c r="C22" s="219" t="s">
        <v>1198</v>
      </c>
      <c r="D22" s="142">
        <f t="shared" si="0"/>
        <v>225000</v>
      </c>
      <c r="E22" s="142"/>
      <c r="F22" s="142"/>
      <c r="G22" s="142">
        <v>225000</v>
      </c>
      <c r="H22" s="142"/>
      <c r="I22" s="142">
        <f t="shared" si="2"/>
        <v>224999.45</v>
      </c>
      <c r="J22" s="142"/>
      <c r="K22" s="142"/>
      <c r="L22" s="142">
        <v>224999.45</v>
      </c>
      <c r="M22" s="142"/>
      <c r="N22" s="142">
        <f t="shared" si="1"/>
        <v>224999.45</v>
      </c>
      <c r="O22" s="142"/>
      <c r="P22" s="142"/>
      <c r="Q22" s="142">
        <v>224999.45</v>
      </c>
      <c r="R22" s="142"/>
    </row>
    <row r="23" spans="1:18" s="2" customFormat="1" ht="38.25">
      <c r="A23" s="546">
        <v>3</v>
      </c>
      <c r="B23" s="547" t="s">
        <v>1211</v>
      </c>
      <c r="C23" s="549" t="s">
        <v>1007</v>
      </c>
      <c r="D23" s="548">
        <f t="shared" si="0"/>
        <v>0</v>
      </c>
      <c r="E23" s="548">
        <f>SUM(E24:E28)</f>
        <v>0</v>
      </c>
      <c r="F23" s="548">
        <f>SUM(F24:F28)</f>
        <v>0</v>
      </c>
      <c r="G23" s="548">
        <f>SUM(G24:G28)</f>
        <v>0</v>
      </c>
      <c r="H23" s="548">
        <f>SUM(H24:H28)</f>
        <v>0</v>
      </c>
      <c r="I23" s="548">
        <f t="shared" si="2"/>
        <v>0</v>
      </c>
      <c r="J23" s="548">
        <f>SUM(J24:J28)</f>
        <v>0</v>
      </c>
      <c r="K23" s="548">
        <f>SUM(K24:K28)</f>
        <v>0</v>
      </c>
      <c r="L23" s="548">
        <f>SUM(L24:L28)</f>
        <v>0</v>
      </c>
      <c r="M23" s="548">
        <f>SUM(M24:M28)</f>
        <v>0</v>
      </c>
      <c r="N23" s="548">
        <f t="shared" si="1"/>
        <v>0</v>
      </c>
      <c r="O23" s="548">
        <f>SUM(O24:O28)</f>
        <v>0</v>
      </c>
      <c r="P23" s="548">
        <f>SUM(P24:P28)</f>
        <v>0</v>
      </c>
      <c r="Q23" s="548">
        <f>SUM(Q24:Q28)</f>
        <v>0</v>
      </c>
      <c r="R23" s="548">
        <f>SUM(R24:R28)</f>
        <v>0</v>
      </c>
    </row>
    <row r="24" spans="1:18" s="2" customFormat="1" ht="12.75">
      <c r="A24" s="528"/>
      <c r="B24" s="535" t="s">
        <v>1000</v>
      </c>
      <c r="C24" s="219" t="s">
        <v>1003</v>
      </c>
      <c r="D24" s="142">
        <f t="shared" si="0"/>
        <v>0</v>
      </c>
      <c r="E24" s="142"/>
      <c r="F24" s="142"/>
      <c r="G24" s="142"/>
      <c r="H24" s="142"/>
      <c r="I24" s="142">
        <f t="shared" si="2"/>
        <v>0</v>
      </c>
      <c r="J24" s="142"/>
      <c r="K24" s="142"/>
      <c r="L24" s="142"/>
      <c r="M24" s="142"/>
      <c r="N24" s="142">
        <f t="shared" si="1"/>
        <v>0</v>
      </c>
      <c r="O24" s="142"/>
      <c r="P24" s="142"/>
      <c r="Q24" s="142"/>
      <c r="R24" s="142"/>
    </row>
    <row r="25" spans="1:18" s="2" customFormat="1" ht="12.75" customHeight="1">
      <c r="A25" s="528"/>
      <c r="B25" s="535" t="s">
        <v>1001</v>
      </c>
      <c r="C25" s="219" t="s">
        <v>1003</v>
      </c>
      <c r="D25" s="142">
        <f t="shared" si="0"/>
        <v>0</v>
      </c>
      <c r="E25" s="142"/>
      <c r="F25" s="142"/>
      <c r="G25" s="142"/>
      <c r="H25" s="142"/>
      <c r="I25" s="142">
        <f t="shared" si="2"/>
        <v>0</v>
      </c>
      <c r="J25" s="142"/>
      <c r="K25" s="142"/>
      <c r="L25" s="142"/>
      <c r="M25" s="142"/>
      <c r="N25" s="142">
        <f t="shared" si="1"/>
        <v>0</v>
      </c>
      <c r="O25" s="142"/>
      <c r="P25" s="142"/>
      <c r="Q25" s="142"/>
      <c r="R25" s="142"/>
    </row>
    <row r="26" spans="1:18" s="2" customFormat="1" ht="12.75">
      <c r="A26" s="528"/>
      <c r="B26" s="535" t="s">
        <v>1002</v>
      </c>
      <c r="C26" s="219" t="s">
        <v>1003</v>
      </c>
      <c r="D26" s="142">
        <f t="shared" si="0"/>
        <v>0</v>
      </c>
      <c r="E26" s="142"/>
      <c r="F26" s="142"/>
      <c r="G26" s="142"/>
      <c r="H26" s="142"/>
      <c r="I26" s="142">
        <f t="shared" si="2"/>
        <v>0</v>
      </c>
      <c r="J26" s="142"/>
      <c r="K26" s="142"/>
      <c r="L26" s="142"/>
      <c r="M26" s="142"/>
      <c r="N26" s="142">
        <f t="shared" si="1"/>
        <v>0</v>
      </c>
      <c r="O26" s="142"/>
      <c r="P26" s="142"/>
      <c r="Q26" s="142"/>
      <c r="R26" s="142"/>
    </row>
    <row r="27" spans="1:18" s="2" customFormat="1" ht="12.75">
      <c r="A27" s="528"/>
      <c r="B27" s="535" t="s">
        <v>1004</v>
      </c>
      <c r="C27" s="219" t="s">
        <v>1006</v>
      </c>
      <c r="D27" s="142">
        <f t="shared" si="0"/>
        <v>0</v>
      </c>
      <c r="E27" s="142"/>
      <c r="F27" s="142"/>
      <c r="G27" s="142"/>
      <c r="H27" s="142"/>
      <c r="I27" s="142">
        <f t="shared" si="2"/>
        <v>0</v>
      </c>
      <c r="J27" s="142"/>
      <c r="K27" s="142"/>
      <c r="L27" s="142"/>
      <c r="M27" s="142"/>
      <c r="N27" s="142">
        <f t="shared" si="1"/>
        <v>0</v>
      </c>
      <c r="O27" s="142"/>
      <c r="P27" s="142"/>
      <c r="Q27" s="142"/>
      <c r="R27" s="142"/>
    </row>
    <row r="28" spans="1:18" s="2" customFormat="1" ht="12.75">
      <c r="A28" s="528"/>
      <c r="B28" s="535" t="s">
        <v>1005</v>
      </c>
      <c r="C28" s="219" t="s">
        <v>1006</v>
      </c>
      <c r="D28" s="142">
        <f t="shared" si="0"/>
        <v>0</v>
      </c>
      <c r="E28" s="142"/>
      <c r="F28" s="142"/>
      <c r="G28" s="142"/>
      <c r="H28" s="142"/>
      <c r="I28" s="142">
        <f t="shared" si="2"/>
        <v>0</v>
      </c>
      <c r="J28" s="142"/>
      <c r="K28" s="142"/>
      <c r="L28" s="142"/>
      <c r="M28" s="142"/>
      <c r="N28" s="142">
        <f t="shared" si="1"/>
        <v>0</v>
      </c>
      <c r="O28" s="142"/>
      <c r="P28" s="142"/>
      <c r="Q28" s="142"/>
      <c r="R28" s="142"/>
    </row>
    <row r="29" spans="1:18" s="2" customFormat="1" ht="25.5">
      <c r="A29" s="546">
        <v>4</v>
      </c>
      <c r="B29" s="547" t="s">
        <v>1212</v>
      </c>
      <c r="C29" s="549" t="s">
        <v>1007</v>
      </c>
      <c r="D29" s="548">
        <f>SUM(E29:H29)</f>
        <v>460000</v>
      </c>
      <c r="E29" s="548">
        <f>SUM(E30:E38)</f>
        <v>0</v>
      </c>
      <c r="F29" s="548">
        <f>SUM(F30:F38)</f>
        <v>0</v>
      </c>
      <c r="G29" s="548">
        <f>SUM(G30:G38)</f>
        <v>0</v>
      </c>
      <c r="H29" s="548">
        <f>SUM(H30:H38)</f>
        <v>460000</v>
      </c>
      <c r="I29" s="548">
        <f t="shared" si="2"/>
        <v>444783.62</v>
      </c>
      <c r="J29" s="548">
        <f>SUM(J30:J38)</f>
        <v>0</v>
      </c>
      <c r="K29" s="548">
        <f>SUM(K30:K38)</f>
        <v>0</v>
      </c>
      <c r="L29" s="548">
        <f>SUM(L30:L38)</f>
        <v>0</v>
      </c>
      <c r="M29" s="548">
        <f>SUM(M30:M38)</f>
        <v>444783.62</v>
      </c>
      <c r="N29" s="548">
        <f t="shared" si="1"/>
        <v>444783.62</v>
      </c>
      <c r="O29" s="548">
        <f>SUM(O30:O38)</f>
        <v>0</v>
      </c>
      <c r="P29" s="548">
        <f>SUM(P30:P38)</f>
        <v>0</v>
      </c>
      <c r="Q29" s="548">
        <f>SUM(Q30:Q38)</f>
        <v>0</v>
      </c>
      <c r="R29" s="548">
        <f>SUM(R30:R38)</f>
        <v>444783.62</v>
      </c>
    </row>
    <row r="30" spans="1:18" s="2" customFormat="1" ht="12.75">
      <c r="A30" s="350"/>
      <c r="B30" s="211" t="s">
        <v>452</v>
      </c>
      <c r="C30" s="220" t="s">
        <v>1223</v>
      </c>
      <c r="D30" s="142">
        <f t="shared" si="0"/>
        <v>0</v>
      </c>
      <c r="E30" s="157"/>
      <c r="F30" s="157"/>
      <c r="G30" s="157"/>
      <c r="H30" s="157"/>
      <c r="I30" s="142">
        <f t="shared" si="2"/>
        <v>0</v>
      </c>
      <c r="J30" s="157"/>
      <c r="K30" s="157"/>
      <c r="L30" s="157"/>
      <c r="M30" s="157"/>
      <c r="N30" s="142">
        <f t="shared" si="1"/>
        <v>0</v>
      </c>
      <c r="O30" s="157"/>
      <c r="P30" s="157"/>
      <c r="Q30" s="157"/>
      <c r="R30" s="157"/>
    </row>
    <row r="31" spans="1:18" s="2" customFormat="1" ht="12.75">
      <c r="A31" s="350"/>
      <c r="B31" s="211" t="s">
        <v>452</v>
      </c>
      <c r="C31" s="220" t="s">
        <v>1021</v>
      </c>
      <c r="D31" s="142"/>
      <c r="E31" s="157"/>
      <c r="F31" s="157"/>
      <c r="G31" s="157"/>
      <c r="H31" s="157"/>
      <c r="I31" s="142"/>
      <c r="J31" s="157"/>
      <c r="K31" s="157"/>
      <c r="L31" s="157"/>
      <c r="M31" s="157"/>
      <c r="N31" s="142"/>
      <c r="O31" s="157"/>
      <c r="P31" s="157"/>
      <c r="Q31" s="157"/>
      <c r="R31" s="157"/>
    </row>
    <row r="32" spans="1:18" s="139" customFormat="1" ht="15">
      <c r="A32" s="351"/>
      <c r="B32" s="535" t="s">
        <v>1000</v>
      </c>
      <c r="C32" s="218" t="s">
        <v>1008</v>
      </c>
      <c r="D32" s="142">
        <f t="shared" si="0"/>
        <v>0</v>
      </c>
      <c r="E32" s="157"/>
      <c r="F32" s="157"/>
      <c r="G32" s="157"/>
      <c r="H32" s="157"/>
      <c r="I32" s="142">
        <f t="shared" si="2"/>
        <v>0</v>
      </c>
      <c r="J32" s="157"/>
      <c r="K32" s="157"/>
      <c r="L32" s="157"/>
      <c r="M32" s="157"/>
      <c r="N32" s="142">
        <f t="shared" si="1"/>
        <v>0</v>
      </c>
      <c r="O32" s="157"/>
      <c r="P32" s="157"/>
      <c r="Q32" s="157"/>
      <c r="R32" s="157"/>
    </row>
    <row r="33" spans="1:18" s="2" customFormat="1" ht="12.75" customHeight="1">
      <c r="A33" s="351"/>
      <c r="B33" s="535" t="s">
        <v>1001</v>
      </c>
      <c r="C33" s="218" t="s">
        <v>1008</v>
      </c>
      <c r="D33" s="142">
        <f t="shared" si="0"/>
        <v>0</v>
      </c>
      <c r="E33" s="142"/>
      <c r="F33" s="142"/>
      <c r="G33" s="142"/>
      <c r="H33" s="142"/>
      <c r="I33" s="142">
        <f t="shared" si="2"/>
        <v>0</v>
      </c>
      <c r="J33" s="142"/>
      <c r="K33" s="142"/>
      <c r="L33" s="142"/>
      <c r="M33" s="142"/>
      <c r="N33" s="142">
        <f t="shared" si="1"/>
        <v>0</v>
      </c>
      <c r="O33" s="142"/>
      <c r="P33" s="142"/>
      <c r="Q33" s="142"/>
      <c r="R33" s="142"/>
    </row>
    <row r="34" spans="1:18" s="143" customFormat="1" ht="12.75">
      <c r="A34" s="351"/>
      <c r="B34" s="535" t="s">
        <v>1002</v>
      </c>
      <c r="C34" s="218" t="s">
        <v>1008</v>
      </c>
      <c r="D34" s="142">
        <f t="shared" si="0"/>
        <v>0</v>
      </c>
      <c r="E34" s="142"/>
      <c r="F34" s="142"/>
      <c r="G34" s="142"/>
      <c r="H34" s="142"/>
      <c r="I34" s="142">
        <f t="shared" si="2"/>
        <v>0</v>
      </c>
      <c r="J34" s="142"/>
      <c r="K34" s="142"/>
      <c r="L34" s="142"/>
      <c r="M34" s="142"/>
      <c r="N34" s="142">
        <f t="shared" si="1"/>
        <v>0</v>
      </c>
      <c r="O34" s="142"/>
      <c r="P34" s="142"/>
      <c r="Q34" s="142"/>
      <c r="R34" s="142"/>
    </row>
    <row r="35" spans="1:18" s="143" customFormat="1" ht="12.75">
      <c r="A35" s="351"/>
      <c r="B35" s="535" t="s">
        <v>732</v>
      </c>
      <c r="C35" s="218" t="s">
        <v>1008</v>
      </c>
      <c r="D35" s="142">
        <f t="shared" si="0"/>
        <v>0</v>
      </c>
      <c r="E35" s="142"/>
      <c r="F35" s="142"/>
      <c r="G35" s="142"/>
      <c r="H35" s="142"/>
      <c r="I35" s="142">
        <f t="shared" si="2"/>
        <v>0</v>
      </c>
      <c r="J35" s="142"/>
      <c r="K35" s="142"/>
      <c r="L35" s="142"/>
      <c r="M35" s="142"/>
      <c r="N35" s="142">
        <f t="shared" si="1"/>
        <v>0</v>
      </c>
      <c r="O35" s="142"/>
      <c r="P35" s="142"/>
      <c r="Q35" s="142"/>
      <c r="R35" s="142"/>
    </row>
    <row r="36" spans="1:18" s="143" customFormat="1" ht="12.75">
      <c r="A36" s="351"/>
      <c r="B36" s="536" t="s">
        <v>1004</v>
      </c>
      <c r="C36" s="227" t="s">
        <v>1189</v>
      </c>
      <c r="D36" s="142">
        <f t="shared" si="0"/>
        <v>0</v>
      </c>
      <c r="E36" s="142"/>
      <c r="F36" s="142"/>
      <c r="G36" s="142"/>
      <c r="H36" s="142"/>
      <c r="I36" s="142">
        <f t="shared" si="2"/>
        <v>0</v>
      </c>
      <c r="J36" s="142"/>
      <c r="K36" s="142"/>
      <c r="L36" s="142"/>
      <c r="M36" s="142"/>
      <c r="N36" s="142">
        <f t="shared" si="1"/>
        <v>0</v>
      </c>
      <c r="O36" s="142"/>
      <c r="P36" s="142"/>
      <c r="Q36" s="142"/>
      <c r="R36" s="142"/>
    </row>
    <row r="37" spans="1:18" s="143" customFormat="1" ht="12.75">
      <c r="A37" s="351"/>
      <c r="B37" s="70" t="s">
        <v>1207</v>
      </c>
      <c r="C37" s="220" t="s">
        <v>1189</v>
      </c>
      <c r="D37" s="142">
        <f>SUM(E37:H37)</f>
        <v>460000</v>
      </c>
      <c r="E37" s="142"/>
      <c r="F37" s="142"/>
      <c r="G37" s="142"/>
      <c r="H37" s="142">
        <v>460000</v>
      </c>
      <c r="I37" s="142">
        <f t="shared" si="2"/>
        <v>444783.62</v>
      </c>
      <c r="J37" s="142"/>
      <c r="K37" s="142"/>
      <c r="L37" s="142"/>
      <c r="M37" s="142">
        <v>444783.62</v>
      </c>
      <c r="N37" s="142">
        <f t="shared" si="1"/>
        <v>444783.62</v>
      </c>
      <c r="O37" s="142"/>
      <c r="P37" s="142"/>
      <c r="Q37" s="142"/>
      <c r="R37" s="142">
        <v>444783.62</v>
      </c>
    </row>
    <row r="38" spans="1:18" s="143" customFormat="1" ht="12.75">
      <c r="A38" s="351"/>
      <c r="B38" s="70" t="s">
        <v>1208</v>
      </c>
      <c r="C38" s="220" t="s">
        <v>1189</v>
      </c>
      <c r="D38" s="142">
        <f>SUM(E38:H38)</f>
        <v>0</v>
      </c>
      <c r="E38" s="142"/>
      <c r="F38" s="142"/>
      <c r="G38" s="142"/>
      <c r="H38" s="142"/>
      <c r="I38" s="142">
        <f t="shared" si="2"/>
        <v>0</v>
      </c>
      <c r="J38" s="142"/>
      <c r="K38" s="142"/>
      <c r="L38" s="142"/>
      <c r="M38" s="142"/>
      <c r="N38" s="142">
        <f t="shared" si="1"/>
        <v>0</v>
      </c>
      <c r="O38" s="142"/>
      <c r="P38" s="142"/>
      <c r="Q38" s="142"/>
      <c r="R38" s="142"/>
    </row>
    <row r="39" spans="1:18" s="2" customFormat="1" ht="38.25">
      <c r="A39" s="544">
        <v>5</v>
      </c>
      <c r="B39" s="547" t="s">
        <v>1213</v>
      </c>
      <c r="C39" s="543" t="s">
        <v>1007</v>
      </c>
      <c r="D39" s="548">
        <f t="shared" si="0"/>
        <v>0</v>
      </c>
      <c r="E39" s="548">
        <f>E40</f>
        <v>0</v>
      </c>
      <c r="F39" s="548">
        <f>F40</f>
        <v>0</v>
      </c>
      <c r="G39" s="548">
        <f>G40</f>
        <v>0</v>
      </c>
      <c r="H39" s="548">
        <f>H40</f>
        <v>0</v>
      </c>
      <c r="I39" s="548">
        <f t="shared" si="2"/>
        <v>0</v>
      </c>
      <c r="J39" s="548">
        <f>J40</f>
        <v>0</v>
      </c>
      <c r="K39" s="548">
        <f>K40</f>
        <v>0</v>
      </c>
      <c r="L39" s="548">
        <f>L40</f>
        <v>0</v>
      </c>
      <c r="M39" s="548">
        <f>M40</f>
        <v>0</v>
      </c>
      <c r="N39" s="548">
        <f t="shared" si="1"/>
        <v>0</v>
      </c>
      <c r="O39" s="548">
        <f>O40</f>
        <v>0</v>
      </c>
      <c r="P39" s="548">
        <f>P40</f>
        <v>0</v>
      </c>
      <c r="Q39" s="548">
        <f>Q40</f>
        <v>0</v>
      </c>
      <c r="R39" s="548">
        <f>R40</f>
        <v>0</v>
      </c>
    </row>
    <row r="40" spans="1:18" s="139" customFormat="1" ht="15">
      <c r="A40" s="529"/>
      <c r="B40" s="535" t="s">
        <v>1002</v>
      </c>
      <c r="C40" s="218" t="s">
        <v>999</v>
      </c>
      <c r="D40" s="142">
        <f t="shared" si="0"/>
        <v>0</v>
      </c>
      <c r="E40" s="157"/>
      <c r="F40" s="157"/>
      <c r="G40" s="157"/>
      <c r="H40" s="157"/>
      <c r="I40" s="142">
        <f t="shared" si="2"/>
        <v>0</v>
      </c>
      <c r="J40" s="157"/>
      <c r="K40" s="157"/>
      <c r="L40" s="157"/>
      <c r="M40" s="157"/>
      <c r="N40" s="142">
        <f t="shared" si="1"/>
        <v>0</v>
      </c>
      <c r="O40" s="157"/>
      <c r="P40" s="157"/>
      <c r="Q40" s="157"/>
      <c r="R40" s="157"/>
    </row>
    <row r="41" spans="1:18" s="139" customFormat="1" ht="25.5">
      <c r="A41" s="544">
        <v>6</v>
      </c>
      <c r="B41" s="547" t="s">
        <v>1214</v>
      </c>
      <c r="C41" s="545" t="s">
        <v>1007</v>
      </c>
      <c r="D41" s="548">
        <f t="shared" si="0"/>
        <v>0</v>
      </c>
      <c r="E41" s="548">
        <f>SUM(E42:E44)</f>
        <v>0</v>
      </c>
      <c r="F41" s="548">
        <f>SUM(F42:F44)</f>
        <v>0</v>
      </c>
      <c r="G41" s="548">
        <f>SUM(G42:G44)</f>
        <v>0</v>
      </c>
      <c r="H41" s="548">
        <f>SUM(H42:H44)</f>
        <v>0</v>
      </c>
      <c r="I41" s="548">
        <f t="shared" si="2"/>
        <v>0</v>
      </c>
      <c r="J41" s="548">
        <f>SUM(J42:J44)</f>
        <v>0</v>
      </c>
      <c r="K41" s="548">
        <f>SUM(K42:K44)</f>
        <v>0</v>
      </c>
      <c r="L41" s="548">
        <f>SUM(L42:L44)</f>
        <v>0</v>
      </c>
      <c r="M41" s="548">
        <f>SUM(M42:M44)</f>
        <v>0</v>
      </c>
      <c r="N41" s="548">
        <f t="shared" si="1"/>
        <v>0</v>
      </c>
      <c r="O41" s="548">
        <f>SUM(O42:O44)</f>
        <v>0</v>
      </c>
      <c r="P41" s="548">
        <f>SUM(P42:P44)</f>
        <v>0</v>
      </c>
      <c r="Q41" s="548">
        <f>SUM(Q42:Q44)</f>
        <v>0</v>
      </c>
      <c r="R41" s="548">
        <f>SUM(R42:R44)</f>
        <v>0</v>
      </c>
    </row>
    <row r="42" spans="1:18" s="139" customFormat="1" ht="15">
      <c r="A42" s="529"/>
      <c r="B42" s="535" t="s">
        <v>1000</v>
      </c>
      <c r="C42" s="218" t="s">
        <v>1009</v>
      </c>
      <c r="D42" s="142">
        <f t="shared" si="0"/>
        <v>0</v>
      </c>
      <c r="E42" s="142"/>
      <c r="F42" s="142"/>
      <c r="G42" s="142"/>
      <c r="H42" s="142"/>
      <c r="I42" s="142">
        <f t="shared" si="2"/>
        <v>0</v>
      </c>
      <c r="J42" s="142"/>
      <c r="K42" s="142"/>
      <c r="L42" s="142"/>
      <c r="M42" s="142"/>
      <c r="N42" s="142">
        <f t="shared" si="1"/>
        <v>0</v>
      </c>
      <c r="O42" s="142"/>
      <c r="P42" s="142"/>
      <c r="Q42" s="142"/>
      <c r="R42" s="142"/>
    </row>
    <row r="43" spans="1:18" s="139" customFormat="1" ht="15">
      <c r="A43" s="529"/>
      <c r="B43" s="535" t="s">
        <v>1000</v>
      </c>
      <c r="C43" s="218"/>
      <c r="D43" s="142">
        <f t="shared" si="0"/>
        <v>0</v>
      </c>
      <c r="E43" s="142"/>
      <c r="F43" s="142"/>
      <c r="G43" s="142"/>
      <c r="H43" s="142"/>
      <c r="I43" s="142">
        <f t="shared" si="2"/>
        <v>0</v>
      </c>
      <c r="J43" s="142"/>
      <c r="K43" s="142"/>
      <c r="L43" s="142"/>
      <c r="M43" s="142"/>
      <c r="N43" s="142">
        <f t="shared" si="1"/>
        <v>0</v>
      </c>
      <c r="O43" s="142"/>
      <c r="P43" s="142"/>
      <c r="Q43" s="142"/>
      <c r="R43" s="142"/>
    </row>
    <row r="44" spans="1:18" s="139" customFormat="1" ht="15">
      <c r="A44" s="529"/>
      <c r="B44" s="535" t="s">
        <v>1000</v>
      </c>
      <c r="C44" s="218" t="s">
        <v>1096</v>
      </c>
      <c r="D44" s="142">
        <f t="shared" si="0"/>
        <v>0</v>
      </c>
      <c r="E44" s="142"/>
      <c r="F44" s="142"/>
      <c r="G44" s="142"/>
      <c r="H44" s="142"/>
      <c r="I44" s="142">
        <f t="shared" si="2"/>
        <v>0</v>
      </c>
      <c r="J44" s="142"/>
      <c r="K44" s="142"/>
      <c r="L44" s="142"/>
      <c r="M44" s="142"/>
      <c r="N44" s="142">
        <f t="shared" si="1"/>
        <v>0</v>
      </c>
      <c r="O44" s="142"/>
      <c r="P44" s="142"/>
      <c r="Q44" s="142"/>
      <c r="R44" s="142"/>
    </row>
    <row r="45" spans="1:18" s="139" customFormat="1" ht="38.25">
      <c r="A45" s="544">
        <v>7</v>
      </c>
      <c r="B45" s="547" t="s">
        <v>1215</v>
      </c>
      <c r="C45" s="545" t="s">
        <v>1007</v>
      </c>
      <c r="D45" s="548">
        <f t="shared" si="0"/>
        <v>0</v>
      </c>
      <c r="E45" s="548">
        <f>E46</f>
        <v>0</v>
      </c>
      <c r="F45" s="548">
        <f>F46</f>
        <v>0</v>
      </c>
      <c r="G45" s="548">
        <f>G46</f>
        <v>0</v>
      </c>
      <c r="H45" s="548">
        <f>H46</f>
        <v>0</v>
      </c>
      <c r="I45" s="548">
        <f t="shared" si="2"/>
        <v>0</v>
      </c>
      <c r="J45" s="548">
        <f>J46</f>
        <v>0</v>
      </c>
      <c r="K45" s="548">
        <f>K46</f>
        <v>0</v>
      </c>
      <c r="L45" s="548">
        <f>L46</f>
        <v>0</v>
      </c>
      <c r="M45" s="548">
        <f>M46</f>
        <v>0</v>
      </c>
      <c r="N45" s="548">
        <f t="shared" si="1"/>
        <v>0</v>
      </c>
      <c r="O45" s="548">
        <f>O46</f>
        <v>0</v>
      </c>
      <c r="P45" s="548">
        <f>P46</f>
        <v>0</v>
      </c>
      <c r="Q45" s="548">
        <f>Q46</f>
        <v>0</v>
      </c>
      <c r="R45" s="548">
        <f>R46</f>
        <v>0</v>
      </c>
    </row>
    <row r="46" spans="1:18" s="139" customFormat="1" ht="15">
      <c r="A46" s="529"/>
      <c r="B46" s="158" t="s">
        <v>452</v>
      </c>
      <c r="C46" s="218" t="s">
        <v>1010</v>
      </c>
      <c r="D46" s="142">
        <f t="shared" si="0"/>
        <v>0</v>
      </c>
      <c r="E46" s="142"/>
      <c r="F46" s="142"/>
      <c r="G46" s="142"/>
      <c r="H46" s="142"/>
      <c r="I46" s="142">
        <f t="shared" si="2"/>
        <v>0</v>
      </c>
      <c r="J46" s="142"/>
      <c r="K46" s="142"/>
      <c r="L46" s="142"/>
      <c r="M46" s="142"/>
      <c r="N46" s="142">
        <f t="shared" si="1"/>
        <v>0</v>
      </c>
      <c r="O46" s="142"/>
      <c r="P46" s="142"/>
      <c r="Q46" s="142"/>
      <c r="R46" s="142"/>
    </row>
    <row r="47" spans="1:18" s="139" customFormat="1" ht="25.5">
      <c r="A47" s="544">
        <v>8</v>
      </c>
      <c r="B47" s="547" t="s">
        <v>1216</v>
      </c>
      <c r="C47" s="545" t="s">
        <v>1007</v>
      </c>
      <c r="D47" s="548">
        <f t="shared" si="0"/>
        <v>0</v>
      </c>
      <c r="E47" s="548">
        <f>SUM(E48:E53)</f>
        <v>0</v>
      </c>
      <c r="F47" s="548">
        <f>SUM(F48:F53)</f>
        <v>0</v>
      </c>
      <c r="G47" s="548">
        <f>SUM(G48:G53)</f>
        <v>0</v>
      </c>
      <c r="H47" s="548">
        <f>SUM(H48:H53)</f>
        <v>0</v>
      </c>
      <c r="I47" s="548">
        <f t="shared" si="2"/>
        <v>0</v>
      </c>
      <c r="J47" s="548">
        <f>SUM(J48:J53)</f>
        <v>0</v>
      </c>
      <c r="K47" s="548">
        <f>SUM(K48:K53)</f>
        <v>0</v>
      </c>
      <c r="L47" s="548">
        <f>SUM(L48:L53)</f>
        <v>0</v>
      </c>
      <c r="M47" s="548">
        <f>SUM(M48:M53)</f>
        <v>0</v>
      </c>
      <c r="N47" s="548">
        <f t="shared" si="1"/>
        <v>0</v>
      </c>
      <c r="O47" s="548">
        <f>SUM(O48:O53)</f>
        <v>0</v>
      </c>
      <c r="P47" s="548">
        <f>SUM(P48:P53)</f>
        <v>0</v>
      </c>
      <c r="Q47" s="548">
        <f>SUM(Q48:Q53)</f>
        <v>0</v>
      </c>
      <c r="R47" s="548">
        <f>SUM(R48:R53)</f>
        <v>0</v>
      </c>
    </row>
    <row r="48" spans="1:18" s="139" customFormat="1" ht="15">
      <c r="A48" s="529"/>
      <c r="B48" s="158" t="s">
        <v>452</v>
      </c>
      <c r="C48" s="218" t="s">
        <v>1081</v>
      </c>
      <c r="D48" s="142">
        <f t="shared" si="0"/>
        <v>0</v>
      </c>
      <c r="E48" s="142"/>
      <c r="F48" s="142"/>
      <c r="G48" s="142"/>
      <c r="H48" s="142"/>
      <c r="I48" s="142">
        <f t="shared" si="2"/>
        <v>0</v>
      </c>
      <c r="J48" s="142"/>
      <c r="K48" s="142"/>
      <c r="L48" s="142"/>
      <c r="M48" s="142"/>
      <c r="N48" s="142">
        <f t="shared" si="1"/>
        <v>0</v>
      </c>
      <c r="O48" s="142"/>
      <c r="P48" s="142"/>
      <c r="Q48" s="142"/>
      <c r="R48" s="142"/>
    </row>
    <row r="49" spans="1:18" s="139" customFormat="1" ht="15">
      <c r="A49" s="159"/>
      <c r="B49" s="158" t="s">
        <v>452</v>
      </c>
      <c r="C49" s="218" t="s">
        <v>1082</v>
      </c>
      <c r="D49" s="142">
        <f t="shared" si="0"/>
        <v>0</v>
      </c>
      <c r="E49" s="142"/>
      <c r="F49" s="142"/>
      <c r="G49" s="142"/>
      <c r="H49" s="142"/>
      <c r="I49" s="142">
        <f t="shared" si="2"/>
        <v>0</v>
      </c>
      <c r="J49" s="142"/>
      <c r="K49" s="142"/>
      <c r="L49" s="142"/>
      <c r="M49" s="142"/>
      <c r="N49" s="142">
        <f t="shared" si="1"/>
        <v>0</v>
      </c>
      <c r="O49" s="142"/>
      <c r="P49" s="142"/>
      <c r="Q49" s="142"/>
      <c r="R49" s="142"/>
    </row>
    <row r="50" spans="1:18" s="139" customFormat="1" ht="15">
      <c r="A50" s="159"/>
      <c r="B50" s="158" t="s">
        <v>452</v>
      </c>
      <c r="C50" s="218" t="s">
        <v>1200</v>
      </c>
      <c r="D50" s="142">
        <f t="shared" si="0"/>
        <v>0</v>
      </c>
      <c r="E50" s="142"/>
      <c r="F50" s="142"/>
      <c r="G50" s="142"/>
      <c r="H50" s="142"/>
      <c r="I50" s="142">
        <f t="shared" si="2"/>
        <v>0</v>
      </c>
      <c r="J50" s="142"/>
      <c r="K50" s="142"/>
      <c r="L50" s="142"/>
      <c r="M50" s="142"/>
      <c r="N50" s="142">
        <f t="shared" si="1"/>
        <v>0</v>
      </c>
      <c r="O50" s="142"/>
      <c r="P50" s="142"/>
      <c r="Q50" s="142"/>
      <c r="R50" s="142"/>
    </row>
    <row r="51" spans="1:18" s="139" customFormat="1" ht="15">
      <c r="A51" s="159"/>
      <c r="B51" s="158" t="s">
        <v>452</v>
      </c>
      <c r="C51" s="218" t="s">
        <v>1083</v>
      </c>
      <c r="D51" s="142">
        <f t="shared" si="0"/>
        <v>0</v>
      </c>
      <c r="E51" s="142"/>
      <c r="F51" s="142"/>
      <c r="G51" s="142"/>
      <c r="H51" s="142"/>
      <c r="I51" s="142">
        <f t="shared" si="2"/>
        <v>0</v>
      </c>
      <c r="J51" s="142"/>
      <c r="K51" s="142"/>
      <c r="L51" s="142"/>
      <c r="M51" s="142"/>
      <c r="N51" s="142">
        <f t="shared" si="1"/>
        <v>0</v>
      </c>
      <c r="O51" s="142"/>
      <c r="P51" s="142"/>
      <c r="Q51" s="142"/>
      <c r="R51" s="142"/>
    </row>
    <row r="52" spans="1:18" s="139" customFormat="1" ht="15">
      <c r="A52" s="159"/>
      <c r="B52" s="158" t="s">
        <v>452</v>
      </c>
      <c r="C52" s="218" t="s">
        <v>1084</v>
      </c>
      <c r="D52" s="142">
        <f t="shared" si="0"/>
        <v>0</v>
      </c>
      <c r="E52" s="142"/>
      <c r="F52" s="142"/>
      <c r="G52" s="142"/>
      <c r="H52" s="142"/>
      <c r="I52" s="142">
        <f t="shared" si="2"/>
        <v>0</v>
      </c>
      <c r="J52" s="142"/>
      <c r="K52" s="142"/>
      <c r="L52" s="142"/>
      <c r="M52" s="142"/>
      <c r="N52" s="142">
        <f t="shared" si="1"/>
        <v>0</v>
      </c>
      <c r="O52" s="142"/>
      <c r="P52" s="142"/>
      <c r="Q52" s="142"/>
      <c r="R52" s="142"/>
    </row>
    <row r="53" spans="1:18" s="139" customFormat="1" ht="15">
      <c r="A53" s="159"/>
      <c r="B53" s="158" t="s">
        <v>452</v>
      </c>
      <c r="C53" s="218" t="s">
        <v>1085</v>
      </c>
      <c r="D53" s="142">
        <f t="shared" si="0"/>
        <v>0</v>
      </c>
      <c r="E53" s="142"/>
      <c r="F53" s="142"/>
      <c r="G53" s="142"/>
      <c r="H53" s="142"/>
      <c r="I53" s="142">
        <f t="shared" si="2"/>
        <v>0</v>
      </c>
      <c r="J53" s="142"/>
      <c r="K53" s="142"/>
      <c r="L53" s="142"/>
      <c r="M53" s="142"/>
      <c r="N53" s="142">
        <f t="shared" si="1"/>
        <v>0</v>
      </c>
      <c r="O53" s="142"/>
      <c r="P53" s="142"/>
      <c r="Q53" s="142"/>
      <c r="R53" s="142"/>
    </row>
    <row r="54" spans="1:18" s="139" customFormat="1" ht="15">
      <c r="A54" s="159"/>
      <c r="B54" s="158" t="s">
        <v>452</v>
      </c>
      <c r="C54" s="218" t="s">
        <v>1086</v>
      </c>
      <c r="D54" s="142">
        <f t="shared" si="0"/>
        <v>0</v>
      </c>
      <c r="E54" s="142"/>
      <c r="F54" s="142"/>
      <c r="G54" s="142"/>
      <c r="H54" s="142"/>
      <c r="I54" s="142">
        <f t="shared" si="2"/>
        <v>0</v>
      </c>
      <c r="J54" s="142"/>
      <c r="K54" s="142"/>
      <c r="L54" s="142"/>
      <c r="M54" s="142"/>
      <c r="N54" s="142">
        <f t="shared" si="1"/>
        <v>0</v>
      </c>
      <c r="O54" s="142"/>
      <c r="P54" s="142"/>
      <c r="Q54" s="142"/>
      <c r="R54" s="142"/>
    </row>
    <row r="55" spans="1:18" s="139" customFormat="1" ht="15">
      <c r="A55" s="159"/>
      <c r="B55" s="158" t="s">
        <v>452</v>
      </c>
      <c r="C55" s="218" t="s">
        <v>1087</v>
      </c>
      <c r="D55" s="142">
        <f t="shared" si="0"/>
        <v>0</v>
      </c>
      <c r="E55" s="142"/>
      <c r="F55" s="142"/>
      <c r="G55" s="142"/>
      <c r="H55" s="142"/>
      <c r="I55" s="142">
        <f t="shared" si="2"/>
        <v>0</v>
      </c>
      <c r="J55" s="142"/>
      <c r="K55" s="142"/>
      <c r="L55" s="142"/>
      <c r="M55" s="142"/>
      <c r="N55" s="142">
        <f t="shared" si="1"/>
        <v>0</v>
      </c>
      <c r="O55" s="142"/>
      <c r="P55" s="142"/>
      <c r="Q55" s="142"/>
      <c r="R55" s="142"/>
    </row>
    <row r="56" spans="1:18" s="139" customFormat="1" ht="15">
      <c r="A56" s="159"/>
      <c r="B56" s="158" t="s">
        <v>452</v>
      </c>
      <c r="C56" s="218" t="s">
        <v>1088</v>
      </c>
      <c r="D56" s="142">
        <f t="shared" si="0"/>
        <v>0</v>
      </c>
      <c r="E56" s="142"/>
      <c r="F56" s="142"/>
      <c r="G56" s="142"/>
      <c r="H56" s="142"/>
      <c r="I56" s="142">
        <f t="shared" si="2"/>
        <v>0</v>
      </c>
      <c r="J56" s="142"/>
      <c r="K56" s="142"/>
      <c r="L56" s="142"/>
      <c r="M56" s="142"/>
      <c r="N56" s="142">
        <f t="shared" si="1"/>
        <v>0</v>
      </c>
      <c r="O56" s="142"/>
      <c r="P56" s="142"/>
      <c r="Q56" s="142"/>
      <c r="R56" s="142"/>
    </row>
    <row r="57" spans="1:18" s="139" customFormat="1" ht="15">
      <c r="A57" s="530"/>
      <c r="B57" s="536" t="s">
        <v>732</v>
      </c>
      <c r="C57" s="218" t="s">
        <v>1204</v>
      </c>
      <c r="D57" s="142">
        <f t="shared" si="0"/>
        <v>0</v>
      </c>
      <c r="E57" s="142"/>
      <c r="F57" s="142"/>
      <c r="G57" s="142"/>
      <c r="H57" s="142"/>
      <c r="I57" s="142">
        <f t="shared" si="2"/>
        <v>0</v>
      </c>
      <c r="J57" s="142"/>
      <c r="K57" s="142"/>
      <c r="L57" s="142"/>
      <c r="M57" s="142"/>
      <c r="N57" s="142">
        <f t="shared" si="1"/>
        <v>0</v>
      </c>
      <c r="O57" s="142"/>
      <c r="P57" s="142"/>
      <c r="Q57" s="142"/>
      <c r="R57" s="142"/>
    </row>
    <row r="58" spans="1:18" s="139" customFormat="1" ht="15">
      <c r="A58" s="530"/>
      <c r="B58" s="536" t="s">
        <v>732</v>
      </c>
      <c r="C58" s="218" t="s">
        <v>1205</v>
      </c>
      <c r="D58" s="142">
        <f t="shared" si="0"/>
        <v>0</v>
      </c>
      <c r="E58" s="142"/>
      <c r="F58" s="142"/>
      <c r="G58" s="142"/>
      <c r="H58" s="142"/>
      <c r="I58" s="142">
        <f t="shared" si="2"/>
        <v>0</v>
      </c>
      <c r="J58" s="142"/>
      <c r="K58" s="142"/>
      <c r="L58" s="142"/>
      <c r="M58" s="142"/>
      <c r="N58" s="142">
        <f t="shared" si="1"/>
        <v>0</v>
      </c>
      <c r="O58" s="142"/>
      <c r="P58" s="142"/>
      <c r="Q58" s="142"/>
      <c r="R58" s="142"/>
    </row>
    <row r="59" spans="1:18" s="139" customFormat="1" ht="25.5">
      <c r="A59" s="544">
        <v>9</v>
      </c>
      <c r="B59" s="547" t="s">
        <v>1217</v>
      </c>
      <c r="C59" s="545" t="s">
        <v>1007</v>
      </c>
      <c r="D59" s="548">
        <f t="shared" si="0"/>
        <v>0</v>
      </c>
      <c r="E59" s="548">
        <f>SUM(E60:E61)</f>
        <v>0</v>
      </c>
      <c r="F59" s="548">
        <f aca="true" t="shared" si="3" ref="F59:P59">SUM(F60:F61)</f>
        <v>0</v>
      </c>
      <c r="G59" s="548">
        <f t="shared" si="3"/>
        <v>0</v>
      </c>
      <c r="H59" s="548">
        <f>SUM(H60:H61)</f>
        <v>0</v>
      </c>
      <c r="I59" s="548">
        <f t="shared" si="2"/>
        <v>0</v>
      </c>
      <c r="J59" s="548">
        <f>SUM(J60:J61)</f>
        <v>0</v>
      </c>
      <c r="K59" s="548">
        <f t="shared" si="3"/>
        <v>0</v>
      </c>
      <c r="L59" s="548">
        <f t="shared" si="3"/>
        <v>0</v>
      </c>
      <c r="M59" s="548">
        <f>SUM(M60:M61)</f>
        <v>0</v>
      </c>
      <c r="N59" s="548">
        <f t="shared" si="1"/>
        <v>0</v>
      </c>
      <c r="O59" s="548">
        <f>SUM(O60:O61)</f>
        <v>0</v>
      </c>
      <c r="P59" s="548">
        <f t="shared" si="3"/>
        <v>0</v>
      </c>
      <c r="Q59" s="548">
        <f>SUM(Q60:Q61)</f>
        <v>0</v>
      </c>
      <c r="R59" s="548">
        <f>SUM(R60:R61)</f>
        <v>0</v>
      </c>
    </row>
    <row r="60" spans="1:18" s="144" customFormat="1" ht="12.75">
      <c r="A60" s="159"/>
      <c r="B60" s="158" t="s">
        <v>452</v>
      </c>
      <c r="C60" s="218" t="s">
        <v>1013</v>
      </c>
      <c r="D60" s="142">
        <f t="shared" si="0"/>
        <v>0</v>
      </c>
      <c r="E60" s="142"/>
      <c r="F60" s="142"/>
      <c r="G60" s="142"/>
      <c r="H60" s="142"/>
      <c r="I60" s="142">
        <f t="shared" si="2"/>
        <v>0</v>
      </c>
      <c r="J60" s="142"/>
      <c r="K60" s="142"/>
      <c r="L60" s="142"/>
      <c r="M60" s="142"/>
      <c r="N60" s="142">
        <f t="shared" si="1"/>
        <v>0</v>
      </c>
      <c r="O60" s="142"/>
      <c r="P60" s="142"/>
      <c r="Q60" s="142"/>
      <c r="R60" s="142"/>
    </row>
    <row r="61" spans="1:18" s="144" customFormat="1" ht="12.75">
      <c r="A61" s="159"/>
      <c r="B61" s="535" t="s">
        <v>1004</v>
      </c>
      <c r="C61" s="218" t="s">
        <v>1199</v>
      </c>
      <c r="D61" s="142">
        <f t="shared" si="0"/>
        <v>0</v>
      </c>
      <c r="E61" s="142"/>
      <c r="F61" s="142"/>
      <c r="G61" s="142"/>
      <c r="H61" s="142"/>
      <c r="I61" s="142">
        <f t="shared" si="2"/>
        <v>0</v>
      </c>
      <c r="J61" s="142"/>
      <c r="K61" s="142"/>
      <c r="L61" s="142"/>
      <c r="M61" s="142"/>
      <c r="N61" s="142">
        <f t="shared" si="1"/>
        <v>0</v>
      </c>
      <c r="O61" s="142"/>
      <c r="P61" s="142"/>
      <c r="Q61" s="142"/>
      <c r="R61" s="142"/>
    </row>
    <row r="62" spans="1:18" s="144" customFormat="1" ht="38.25">
      <c r="A62" s="544">
        <v>10</v>
      </c>
      <c r="B62" s="547" t="s">
        <v>1218</v>
      </c>
      <c r="C62" s="545" t="s">
        <v>1007</v>
      </c>
      <c r="D62" s="548">
        <f t="shared" si="0"/>
        <v>183000</v>
      </c>
      <c r="E62" s="548">
        <f>SUM(E63:E73)</f>
        <v>0</v>
      </c>
      <c r="F62" s="548">
        <f>SUM(F63:F73)</f>
        <v>183000</v>
      </c>
      <c r="G62" s="548">
        <f>SUM(G63:G73)</f>
        <v>0</v>
      </c>
      <c r="H62" s="548">
        <f>SUM(H63:H73)</f>
        <v>0</v>
      </c>
      <c r="I62" s="548">
        <f t="shared" si="2"/>
        <v>162455</v>
      </c>
      <c r="J62" s="548">
        <f>SUM(J63:J73)</f>
        <v>0</v>
      </c>
      <c r="K62" s="548">
        <f>SUM(K63:K73)</f>
        <v>162455</v>
      </c>
      <c r="L62" s="548">
        <f>SUM(L63:L73)</f>
        <v>0</v>
      </c>
      <c r="M62" s="548">
        <f>SUM(M63:M73)</f>
        <v>0</v>
      </c>
      <c r="N62" s="548">
        <f t="shared" si="1"/>
        <v>162455</v>
      </c>
      <c r="O62" s="548">
        <f>SUM(O63:O73)</f>
        <v>0</v>
      </c>
      <c r="P62" s="548">
        <f>SUM(P63:P73)</f>
        <v>162455</v>
      </c>
      <c r="Q62" s="548">
        <f>SUM(Q63:Q73)</f>
        <v>0</v>
      </c>
      <c r="R62" s="548">
        <f>SUM(R63:R73)</f>
        <v>0</v>
      </c>
    </row>
    <row r="63" spans="1:18" s="144" customFormat="1" ht="12.75">
      <c r="A63" s="141"/>
      <c r="B63" s="712" t="s">
        <v>1000</v>
      </c>
      <c r="C63" s="220" t="s">
        <v>1015</v>
      </c>
      <c r="D63" s="142">
        <f t="shared" si="0"/>
        <v>0</v>
      </c>
      <c r="E63" s="142"/>
      <c r="F63" s="142"/>
      <c r="G63" s="142"/>
      <c r="H63" s="142"/>
      <c r="I63" s="142">
        <f t="shared" si="2"/>
        <v>0</v>
      </c>
      <c r="J63" s="142"/>
      <c r="K63" s="142"/>
      <c r="L63" s="142"/>
      <c r="M63" s="142"/>
      <c r="N63" s="142">
        <f t="shared" si="1"/>
        <v>0</v>
      </c>
      <c r="O63" s="142"/>
      <c r="P63" s="142"/>
      <c r="Q63" s="142"/>
      <c r="R63" s="142"/>
    </row>
    <row r="64" spans="1:18" s="144" customFormat="1" ht="12.75">
      <c r="A64" s="141"/>
      <c r="B64" s="712"/>
      <c r="C64" s="220" t="s">
        <v>1100</v>
      </c>
      <c r="D64" s="142">
        <f t="shared" si="0"/>
        <v>0</v>
      </c>
      <c r="E64" s="142"/>
      <c r="F64" s="142"/>
      <c r="G64" s="142"/>
      <c r="H64" s="142"/>
      <c r="I64" s="142">
        <f t="shared" si="2"/>
        <v>0</v>
      </c>
      <c r="J64" s="142"/>
      <c r="K64" s="142"/>
      <c r="L64" s="142"/>
      <c r="M64" s="142"/>
      <c r="N64" s="142">
        <f t="shared" si="1"/>
        <v>0</v>
      </c>
      <c r="O64" s="142"/>
      <c r="P64" s="142"/>
      <c r="Q64" s="142"/>
      <c r="R64" s="142"/>
    </row>
    <row r="65" spans="1:18" s="144" customFormat="1" ht="13.5" customHeight="1" hidden="1">
      <c r="A65" s="141"/>
      <c r="B65" s="712" t="s">
        <v>1001</v>
      </c>
      <c r="C65" s="220"/>
      <c r="D65" s="142">
        <f t="shared" si="0"/>
        <v>0</v>
      </c>
      <c r="E65" s="142"/>
      <c r="F65" s="142"/>
      <c r="G65" s="142"/>
      <c r="H65" s="142"/>
      <c r="I65" s="142">
        <f t="shared" si="2"/>
        <v>0</v>
      </c>
      <c r="J65" s="142"/>
      <c r="K65" s="142"/>
      <c r="L65" s="142"/>
      <c r="M65" s="142"/>
      <c r="N65" s="142">
        <f t="shared" si="1"/>
        <v>0</v>
      </c>
      <c r="O65" s="142"/>
      <c r="P65" s="142"/>
      <c r="Q65" s="142"/>
      <c r="R65" s="142"/>
    </row>
    <row r="66" spans="1:18" s="144" customFormat="1" ht="13.5" customHeight="1" hidden="1">
      <c r="A66" s="141"/>
      <c r="B66" s="712"/>
      <c r="C66" s="220"/>
      <c r="D66" s="142">
        <f t="shared" si="0"/>
        <v>0</v>
      </c>
      <c r="E66" s="142"/>
      <c r="F66" s="142"/>
      <c r="G66" s="142"/>
      <c r="H66" s="142"/>
      <c r="I66" s="142">
        <f t="shared" si="2"/>
        <v>0</v>
      </c>
      <c r="J66" s="142"/>
      <c r="K66" s="142"/>
      <c r="L66" s="142"/>
      <c r="M66" s="142"/>
      <c r="N66" s="142">
        <f t="shared" si="1"/>
        <v>0</v>
      </c>
      <c r="O66" s="142"/>
      <c r="P66" s="142"/>
      <c r="Q66" s="142"/>
      <c r="R66" s="142"/>
    </row>
    <row r="67" spans="1:18" s="144" customFormat="1" ht="13.5" customHeight="1">
      <c r="A67" s="141"/>
      <c r="B67" s="712" t="s">
        <v>1002</v>
      </c>
      <c r="C67" s="220" t="s">
        <v>1100</v>
      </c>
      <c r="D67" s="142">
        <f t="shared" si="0"/>
        <v>0</v>
      </c>
      <c r="E67" s="142"/>
      <c r="F67" s="142"/>
      <c r="G67" s="142"/>
      <c r="H67" s="142"/>
      <c r="I67" s="142">
        <f t="shared" si="2"/>
        <v>0</v>
      </c>
      <c r="J67" s="142"/>
      <c r="K67" s="142"/>
      <c r="L67" s="142"/>
      <c r="M67" s="142"/>
      <c r="N67" s="142">
        <f t="shared" si="1"/>
        <v>0</v>
      </c>
      <c r="O67" s="142"/>
      <c r="P67" s="142"/>
      <c r="Q67" s="142"/>
      <c r="R67" s="142"/>
    </row>
    <row r="68" spans="1:18" s="144" customFormat="1" ht="12.75" customHeight="1" hidden="1">
      <c r="A68" s="141"/>
      <c r="B68" s="712"/>
      <c r="C68" s="220"/>
      <c r="D68" s="142">
        <f t="shared" si="0"/>
        <v>0</v>
      </c>
      <c r="E68" s="142"/>
      <c r="F68" s="142"/>
      <c r="G68" s="142"/>
      <c r="H68" s="142"/>
      <c r="I68" s="142">
        <f t="shared" si="2"/>
        <v>0</v>
      </c>
      <c r="J68" s="142"/>
      <c r="K68" s="142"/>
      <c r="L68" s="142"/>
      <c r="M68" s="142"/>
      <c r="N68" s="142">
        <f t="shared" si="1"/>
        <v>0</v>
      </c>
      <c r="O68" s="142"/>
      <c r="P68" s="142"/>
      <c r="Q68" s="142"/>
      <c r="R68" s="142"/>
    </row>
    <row r="69" spans="1:18" s="144" customFormat="1" ht="12.75" customHeight="1" hidden="1">
      <c r="A69" s="141"/>
      <c r="B69" s="712"/>
      <c r="C69" s="220"/>
      <c r="D69" s="142">
        <f t="shared" si="0"/>
        <v>0</v>
      </c>
      <c r="E69" s="142"/>
      <c r="F69" s="142"/>
      <c r="G69" s="142"/>
      <c r="H69" s="142"/>
      <c r="I69" s="142">
        <f t="shared" si="2"/>
        <v>0</v>
      </c>
      <c r="J69" s="142"/>
      <c r="K69" s="142"/>
      <c r="L69" s="142"/>
      <c r="M69" s="142"/>
      <c r="N69" s="142">
        <f t="shared" si="1"/>
        <v>0</v>
      </c>
      <c r="O69" s="142"/>
      <c r="P69" s="142"/>
      <c r="Q69" s="142"/>
      <c r="R69" s="142"/>
    </row>
    <row r="70" spans="1:18" s="144" customFormat="1" ht="12.75" customHeight="1" hidden="1">
      <c r="A70" s="141"/>
      <c r="B70" s="712"/>
      <c r="C70" s="220"/>
      <c r="D70" s="142">
        <f t="shared" si="0"/>
        <v>0</v>
      </c>
      <c r="E70" s="142"/>
      <c r="F70" s="142"/>
      <c r="G70" s="142"/>
      <c r="H70" s="142"/>
      <c r="I70" s="142">
        <f t="shared" si="2"/>
        <v>0</v>
      </c>
      <c r="J70" s="142"/>
      <c r="K70" s="142"/>
      <c r="L70" s="142"/>
      <c r="M70" s="142"/>
      <c r="N70" s="142">
        <f t="shared" si="1"/>
        <v>0</v>
      </c>
      <c r="O70" s="142"/>
      <c r="P70" s="142"/>
      <c r="Q70" s="142"/>
      <c r="R70" s="142"/>
    </row>
    <row r="71" spans="1:18" s="144" customFormat="1" ht="12.75" customHeight="1" hidden="1">
      <c r="A71" s="141"/>
      <c r="B71" s="712"/>
      <c r="C71" s="220"/>
      <c r="D71" s="142">
        <f t="shared" si="0"/>
        <v>0</v>
      </c>
      <c r="E71" s="142"/>
      <c r="F71" s="142"/>
      <c r="G71" s="142"/>
      <c r="H71" s="142"/>
      <c r="I71" s="142">
        <f t="shared" si="2"/>
        <v>0</v>
      </c>
      <c r="J71" s="142"/>
      <c r="K71" s="142"/>
      <c r="L71" s="142"/>
      <c r="M71" s="142"/>
      <c r="N71" s="142">
        <f t="shared" si="1"/>
        <v>0</v>
      </c>
      <c r="O71" s="142"/>
      <c r="P71" s="142"/>
      <c r="Q71" s="142"/>
      <c r="R71" s="142"/>
    </row>
    <row r="72" spans="1:18" s="144" customFormat="1" ht="12.75">
      <c r="A72" s="141"/>
      <c r="B72" s="535" t="s">
        <v>1004</v>
      </c>
      <c r="C72" s="220" t="s">
        <v>1101</v>
      </c>
      <c r="D72" s="142">
        <f t="shared" si="0"/>
        <v>0</v>
      </c>
      <c r="E72" s="142"/>
      <c r="F72" s="142"/>
      <c r="G72" s="142"/>
      <c r="H72" s="142"/>
      <c r="I72" s="142">
        <f t="shared" si="2"/>
        <v>0</v>
      </c>
      <c r="J72" s="142"/>
      <c r="K72" s="142"/>
      <c r="L72" s="142"/>
      <c r="M72" s="142"/>
      <c r="N72" s="142">
        <f t="shared" si="1"/>
        <v>0</v>
      </c>
      <c r="O72" s="142"/>
      <c r="P72" s="142"/>
      <c r="Q72" s="142"/>
      <c r="R72" s="142"/>
    </row>
    <row r="73" spans="1:18" s="144" customFormat="1" ht="12.75">
      <c r="A73" s="537"/>
      <c r="B73" s="536" t="s">
        <v>1005</v>
      </c>
      <c r="C73" s="220" t="s">
        <v>1203</v>
      </c>
      <c r="D73" s="142">
        <f t="shared" si="0"/>
        <v>183000</v>
      </c>
      <c r="E73" s="142"/>
      <c r="F73" s="142">
        <v>183000</v>
      </c>
      <c r="G73" s="142"/>
      <c r="H73" s="142"/>
      <c r="I73" s="142">
        <f t="shared" si="2"/>
        <v>162455</v>
      </c>
      <c r="J73" s="142"/>
      <c r="K73" s="142">
        <v>162455</v>
      </c>
      <c r="L73" s="142"/>
      <c r="M73" s="142"/>
      <c r="N73" s="142">
        <f t="shared" si="1"/>
        <v>162455</v>
      </c>
      <c r="O73" s="142"/>
      <c r="P73" s="142">
        <v>162455</v>
      </c>
      <c r="Q73" s="142"/>
      <c r="R73" s="142"/>
    </row>
    <row r="74" spans="1:18" s="144" customFormat="1" ht="19.5" customHeight="1">
      <c r="A74" s="148"/>
      <c r="B74" s="148" t="s">
        <v>451</v>
      </c>
      <c r="C74" s="140"/>
      <c r="D74" s="157">
        <f>SUM(E74:H74)</f>
        <v>868000</v>
      </c>
      <c r="E74" s="157">
        <f>E16+E23+E29+E39+E41+E45+E47+E59+E62+E12</f>
        <v>0</v>
      </c>
      <c r="F74" s="157">
        <f>F16+F23+F29+F39+F41+F45+F47+F59+F62+F12</f>
        <v>183000</v>
      </c>
      <c r="G74" s="157">
        <f>G16+G23+G29+G39+G41+G45+G47+G59+G62+G12</f>
        <v>225000</v>
      </c>
      <c r="H74" s="157">
        <f>H16+H23+H29+H39+H41+H45+H47+H59+H62+H12</f>
        <v>460000</v>
      </c>
      <c r="I74" s="157">
        <f>SUM(J74:M74)</f>
        <v>832238.0700000001</v>
      </c>
      <c r="J74" s="157">
        <f>J16+J23+J29+J39+J41+J45+J47+J59+J62+J12</f>
        <v>0</v>
      </c>
      <c r="K74" s="157">
        <f>K16+K23+K29+K39+K41+K45+K47+K59+K62+K12</f>
        <v>162455</v>
      </c>
      <c r="L74" s="157">
        <f>L16+L23+L29+L39+L41+L45+L47+L59+L62+L12</f>
        <v>224999.45</v>
      </c>
      <c r="M74" s="157">
        <f>M16+M23+M29+M39+M41+M45+M47+M59+M62+M12</f>
        <v>444783.62</v>
      </c>
      <c r="N74" s="157">
        <f>SUM(O74:R74)</f>
        <v>832238.0700000001</v>
      </c>
      <c r="O74" s="157">
        <f>O16+O23+O29+O39+O41+O45+O47+O59+O62+O12</f>
        <v>0</v>
      </c>
      <c r="P74" s="157">
        <f>P16+P23+P29+P39+P41+P45+P47+P59+P62+P12</f>
        <v>162455</v>
      </c>
      <c r="Q74" s="157">
        <f>Q16+Q23+Q29+Q39+Q41+Q45+Q47+Q59+Q62+Q12</f>
        <v>224999.45</v>
      </c>
      <c r="R74" s="157">
        <f>R16+R23+R29+R39+R41+R45+R47+R59+R62+R12</f>
        <v>444783.62</v>
      </c>
    </row>
    <row r="75" spans="1:18" s="540" customFormat="1" ht="15">
      <c r="A75" s="76"/>
      <c r="B75" s="539"/>
      <c r="C75" s="539"/>
      <c r="D75" s="538">
        <f>D11-D74</f>
        <v>0</v>
      </c>
      <c r="E75" s="538">
        <f aca="true" t="shared" si="4" ref="E75:R75">E11-E74</f>
        <v>0</v>
      </c>
      <c r="F75" s="538">
        <f t="shared" si="4"/>
        <v>0</v>
      </c>
      <c r="G75" s="538">
        <f t="shared" si="4"/>
        <v>0</v>
      </c>
      <c r="H75" s="538">
        <f t="shared" si="4"/>
        <v>0</v>
      </c>
      <c r="I75" s="538">
        <f t="shared" si="4"/>
        <v>0</v>
      </c>
      <c r="J75" s="538">
        <f t="shared" si="4"/>
        <v>0</v>
      </c>
      <c r="K75" s="538">
        <f t="shared" si="4"/>
        <v>0</v>
      </c>
      <c r="L75" s="538">
        <f t="shared" si="4"/>
        <v>0</v>
      </c>
      <c r="M75" s="538">
        <f t="shared" si="4"/>
        <v>0</v>
      </c>
      <c r="N75" s="538">
        <f t="shared" si="4"/>
        <v>0</v>
      </c>
      <c r="O75" s="538">
        <f t="shared" si="4"/>
        <v>0</v>
      </c>
      <c r="P75" s="538">
        <f t="shared" si="4"/>
        <v>0</v>
      </c>
      <c r="Q75" s="538">
        <f t="shared" si="4"/>
        <v>0</v>
      </c>
      <c r="R75" s="538">
        <f t="shared" si="4"/>
        <v>0</v>
      </c>
    </row>
    <row r="77" ht="12.75">
      <c r="B77" s="58" t="s">
        <v>1102</v>
      </c>
    </row>
    <row r="78" ht="12.75">
      <c r="B78" s="136"/>
    </row>
    <row r="79" ht="12.75">
      <c r="B79" s="58" t="s">
        <v>443</v>
      </c>
    </row>
    <row r="80" ht="12.75">
      <c r="B80" s="136"/>
    </row>
    <row r="81" ht="12.75">
      <c r="B81" s="58" t="s">
        <v>454</v>
      </c>
    </row>
    <row r="82" ht="12.75">
      <c r="B82" s="136"/>
    </row>
  </sheetData>
  <sheetProtection/>
  <mergeCells count="28">
    <mergeCell ref="D6:H6"/>
    <mergeCell ref="I6:M6"/>
    <mergeCell ref="N6:R6"/>
    <mergeCell ref="H7:H8"/>
    <mergeCell ref="M7:M8"/>
    <mergeCell ref="R7:R8"/>
    <mergeCell ref="E7:E8"/>
    <mergeCell ref="J7:J8"/>
    <mergeCell ref="N7:N8"/>
    <mergeCell ref="O7:O8"/>
    <mergeCell ref="P7:P8"/>
    <mergeCell ref="Q7:Q8"/>
    <mergeCell ref="B63:B64"/>
    <mergeCell ref="B65:B66"/>
    <mergeCell ref="B67:B71"/>
    <mergeCell ref="L7:L8"/>
    <mergeCell ref="K7:K8"/>
    <mergeCell ref="B10:R10"/>
    <mergeCell ref="A2:Q2"/>
    <mergeCell ref="A3:Q3"/>
    <mergeCell ref="A4:Q4"/>
    <mergeCell ref="A6:A8"/>
    <mergeCell ref="G7:G8"/>
    <mergeCell ref="D7:D8"/>
    <mergeCell ref="F7:F8"/>
    <mergeCell ref="B6:B8"/>
    <mergeCell ref="C6:C8"/>
    <mergeCell ref="I7:I8"/>
  </mergeCells>
  <printOptions/>
  <pageMargins left="0.29" right="0.16" top="0.49" bottom="0.69" header="0.22" footer="0.16"/>
  <pageSetup fitToHeight="3" fitToWidth="1" horizontalDpi="600" verticalDpi="600" orientation="landscape" paperSize="9" scale="56" r:id="rId1"/>
</worksheet>
</file>

<file path=xl/worksheets/sheet11.xml><?xml version="1.0" encoding="utf-8"?>
<worksheet xmlns="http://schemas.openxmlformats.org/spreadsheetml/2006/main" xmlns:r="http://schemas.openxmlformats.org/officeDocument/2006/relationships">
  <sheetPr>
    <pageSetUpPr fitToPage="1"/>
  </sheetPr>
  <dimension ref="A2:R81"/>
  <sheetViews>
    <sheetView zoomScalePageLayoutView="0" workbookViewId="0" topLeftCell="A22">
      <pane xSplit="3" topLeftCell="D1" activePane="topRight" state="frozen"/>
      <selection pane="topLeft" activeCell="A1" sqref="A1"/>
      <selection pane="topRight" activeCell="H39" sqref="H39"/>
    </sheetView>
  </sheetViews>
  <sheetFormatPr defaultColWidth="9.00390625" defaultRowHeight="12.75"/>
  <cols>
    <col min="1" max="1" width="6.75390625" style="58" customWidth="1"/>
    <col min="2" max="2" width="41.875" style="58" customWidth="1"/>
    <col min="3" max="3" width="18.625" style="58" customWidth="1"/>
    <col min="4" max="18" width="12.75390625" style="58" customWidth="1"/>
    <col min="19" max="16384" width="9.125" style="58" customWidth="1"/>
  </cols>
  <sheetData>
    <row r="2" spans="1:17" ht="15">
      <c r="A2" s="713" t="s">
        <v>1193</v>
      </c>
      <c r="B2" s="713"/>
      <c r="C2" s="713"/>
      <c r="D2" s="713"/>
      <c r="E2" s="713"/>
      <c r="F2" s="713"/>
      <c r="G2" s="713"/>
      <c r="H2" s="713"/>
      <c r="I2" s="713"/>
      <c r="J2" s="713"/>
      <c r="K2" s="713"/>
      <c r="L2" s="713"/>
      <c r="M2" s="713"/>
      <c r="N2" s="713"/>
      <c r="O2" s="713"/>
      <c r="P2" s="713"/>
      <c r="Q2" s="713"/>
    </row>
    <row r="3" spans="1:17" ht="15">
      <c r="A3" s="714" t="s">
        <v>455</v>
      </c>
      <c r="B3" s="714"/>
      <c r="C3" s="714"/>
      <c r="D3" s="714"/>
      <c r="E3" s="714"/>
      <c r="F3" s="714"/>
      <c r="G3" s="714"/>
      <c r="H3" s="714"/>
      <c r="I3" s="714"/>
      <c r="J3" s="714"/>
      <c r="K3" s="714"/>
      <c r="L3" s="714"/>
      <c r="M3" s="714"/>
      <c r="N3" s="714"/>
      <c r="O3" s="714"/>
      <c r="P3" s="714"/>
      <c r="Q3" s="714"/>
    </row>
    <row r="4" spans="1:17" ht="15">
      <c r="A4" s="714" t="str">
        <f>'Программные мероприятия в ФУ'!A4:L4</f>
        <v>по состоянию на 01.01.2016 г.</v>
      </c>
      <c r="B4" s="714"/>
      <c r="C4" s="714"/>
      <c r="D4" s="714"/>
      <c r="E4" s="714"/>
      <c r="F4" s="714"/>
      <c r="G4" s="714"/>
      <c r="H4" s="714"/>
      <c r="I4" s="714"/>
      <c r="J4" s="714"/>
      <c r="K4" s="714"/>
      <c r="L4" s="714"/>
      <c r="M4" s="714"/>
      <c r="N4" s="714"/>
      <c r="O4" s="714"/>
      <c r="P4" s="714"/>
      <c r="Q4" s="714"/>
    </row>
    <row r="5" spans="1:17" ht="12.75">
      <c r="A5" s="136"/>
      <c r="B5" s="136"/>
      <c r="C5" s="136"/>
      <c r="D5" s="136"/>
      <c r="E5" s="136"/>
      <c r="F5" s="136"/>
      <c r="G5" s="136"/>
      <c r="H5" s="136"/>
      <c r="I5" s="136"/>
      <c r="J5" s="136"/>
      <c r="K5" s="136"/>
      <c r="L5" s="136"/>
      <c r="M5" s="136"/>
      <c r="N5" s="136"/>
      <c r="O5" s="136"/>
      <c r="P5" s="136"/>
      <c r="Q5" s="136"/>
    </row>
    <row r="6" spans="1:18" ht="12.75">
      <c r="A6" s="734" t="s">
        <v>1220</v>
      </c>
      <c r="B6" s="711" t="s">
        <v>445</v>
      </c>
      <c r="C6" s="722" t="s">
        <v>998</v>
      </c>
      <c r="D6" s="722" t="s">
        <v>1191</v>
      </c>
      <c r="E6" s="722"/>
      <c r="F6" s="722"/>
      <c r="G6" s="722"/>
      <c r="H6" s="722"/>
      <c r="I6" s="722" t="s">
        <v>1194</v>
      </c>
      <c r="J6" s="722"/>
      <c r="K6" s="722"/>
      <c r="L6" s="722"/>
      <c r="M6" s="722"/>
      <c r="N6" s="722" t="s">
        <v>1192</v>
      </c>
      <c r="O6" s="722"/>
      <c r="P6" s="722"/>
      <c r="Q6" s="722"/>
      <c r="R6" s="722"/>
    </row>
    <row r="7" spans="1:18" ht="12.75">
      <c r="A7" s="734"/>
      <c r="B7" s="711"/>
      <c r="C7" s="722"/>
      <c r="D7" s="722" t="s">
        <v>446</v>
      </c>
      <c r="E7" s="722" t="s">
        <v>1202</v>
      </c>
      <c r="F7" s="722" t="s">
        <v>448</v>
      </c>
      <c r="G7" s="722" t="s">
        <v>449</v>
      </c>
      <c r="H7" s="722" t="s">
        <v>1206</v>
      </c>
      <c r="I7" s="722" t="s">
        <v>446</v>
      </c>
      <c r="J7" s="722" t="s">
        <v>1202</v>
      </c>
      <c r="K7" s="722" t="s">
        <v>448</v>
      </c>
      <c r="L7" s="722" t="s">
        <v>449</v>
      </c>
      <c r="M7" s="722" t="s">
        <v>1206</v>
      </c>
      <c r="N7" s="722" t="s">
        <v>446</v>
      </c>
      <c r="O7" s="722" t="s">
        <v>1202</v>
      </c>
      <c r="P7" s="722" t="s">
        <v>448</v>
      </c>
      <c r="Q7" s="722" t="s">
        <v>449</v>
      </c>
      <c r="R7" s="722" t="s">
        <v>1206</v>
      </c>
    </row>
    <row r="8" spans="1:18" ht="12.75">
      <c r="A8" s="734"/>
      <c r="B8" s="711"/>
      <c r="C8" s="722"/>
      <c r="D8" s="722"/>
      <c r="E8" s="722"/>
      <c r="F8" s="722"/>
      <c r="G8" s="722"/>
      <c r="H8" s="722"/>
      <c r="I8" s="722"/>
      <c r="J8" s="722"/>
      <c r="K8" s="722"/>
      <c r="L8" s="722"/>
      <c r="M8" s="722"/>
      <c r="N8" s="722"/>
      <c r="O8" s="722"/>
      <c r="P8" s="722"/>
      <c r="Q8" s="722"/>
      <c r="R8" s="722"/>
    </row>
    <row r="9" spans="1:18" ht="12.75">
      <c r="A9" s="225">
        <v>1</v>
      </c>
      <c r="B9" s="225">
        <v>2</v>
      </c>
      <c r="C9" s="225">
        <v>3</v>
      </c>
      <c r="D9" s="59">
        <v>4</v>
      </c>
      <c r="E9" s="59">
        <v>5</v>
      </c>
      <c r="F9" s="59">
        <v>6</v>
      </c>
      <c r="G9" s="59">
        <v>7</v>
      </c>
      <c r="H9" s="59">
        <v>8</v>
      </c>
      <c r="I9" s="59">
        <v>9</v>
      </c>
      <c r="J9" s="59">
        <v>10</v>
      </c>
      <c r="K9" s="59">
        <v>11</v>
      </c>
      <c r="L9" s="59">
        <v>12</v>
      </c>
      <c r="M9" s="59">
        <v>13</v>
      </c>
      <c r="N9" s="59">
        <v>14</v>
      </c>
      <c r="O9" s="59">
        <v>15</v>
      </c>
      <c r="P9" s="59">
        <v>16</v>
      </c>
      <c r="Q9" s="59">
        <v>17</v>
      </c>
      <c r="R9" s="59">
        <v>18</v>
      </c>
    </row>
    <row r="10" spans="1:18" ht="15.75">
      <c r="A10" s="225"/>
      <c r="B10" s="733" t="s">
        <v>1022</v>
      </c>
      <c r="C10" s="733"/>
      <c r="D10" s="733"/>
      <c r="E10" s="733"/>
      <c r="F10" s="733"/>
      <c r="G10" s="733"/>
      <c r="H10" s="733"/>
      <c r="I10" s="733"/>
      <c r="J10" s="733"/>
      <c r="K10" s="733"/>
      <c r="L10" s="733"/>
      <c r="M10" s="733"/>
      <c r="N10" s="733"/>
      <c r="O10" s="733"/>
      <c r="P10" s="733"/>
      <c r="Q10" s="733"/>
      <c r="R10" s="733"/>
    </row>
    <row r="11" spans="1:18" ht="12.75">
      <c r="A11" s="59"/>
      <c r="B11" s="138" t="s">
        <v>992</v>
      </c>
      <c r="C11" s="226"/>
      <c r="D11" s="157">
        <f>SUM(E11:H11)</f>
        <v>380000</v>
      </c>
      <c r="E11" s="157">
        <f>E16+E23+E29+E39+E41+E45+E47+E54+E56</f>
        <v>0</v>
      </c>
      <c r="F11" s="157">
        <f>F16+F23+F29+F39+F41+F45+F47+F54+F56</f>
        <v>0</v>
      </c>
      <c r="G11" s="157">
        <f>G16+G23+G29+G39+G41+G45+G47+G54+G56</f>
        <v>0</v>
      </c>
      <c r="H11" s="157">
        <f>H16+H23+H29+H39+H41+H45+H47+H54+H56</f>
        <v>380000</v>
      </c>
      <c r="I11" s="157">
        <f>SUM(J11:M11)</f>
        <v>367683</v>
      </c>
      <c r="J11" s="157">
        <f>J16+J23+J29+J39+J41+J45+J47+J54+J56</f>
        <v>0</v>
      </c>
      <c r="K11" s="157">
        <f>K16+K23+K29+K39+K41+K45+K47+K54+K56</f>
        <v>0</v>
      </c>
      <c r="L11" s="157">
        <f>L16+L23+L29+L39+L41+L45+L47+L54+L56</f>
        <v>0</v>
      </c>
      <c r="M11" s="157">
        <f>M16+M23+M29+M39+M41+M45+M47+M54+M56</f>
        <v>367683</v>
      </c>
      <c r="N11" s="157">
        <f>SUM(O11:R11)</f>
        <v>367683</v>
      </c>
      <c r="O11" s="157">
        <f>O16+O23+O29+O39+O41+O45+O47+O54+O56</f>
        <v>0</v>
      </c>
      <c r="P11" s="157">
        <f>P16+P23+P29+P39+P41+P45+P47+P54+P56</f>
        <v>0</v>
      </c>
      <c r="Q11" s="157">
        <f>Q16+Q23+Q29+Q39+Q41+Q45+Q47+Q54+Q56</f>
        <v>0</v>
      </c>
      <c r="R11" s="157">
        <f>R16+R23+R29+R39+R41+R45+R47+R54+R56</f>
        <v>367683</v>
      </c>
    </row>
    <row r="12" spans="1:18" ht="38.25">
      <c r="A12" s="542">
        <v>1</v>
      </c>
      <c r="B12" s="547" t="s">
        <v>1209</v>
      </c>
      <c r="C12" s="543" t="s">
        <v>1007</v>
      </c>
      <c r="D12" s="548">
        <f aca="true" t="shared" si="0" ref="D12:D73">SUM(E12:H12)</f>
        <v>0</v>
      </c>
      <c r="E12" s="548">
        <f>SUM(E13:E15)</f>
        <v>0</v>
      </c>
      <c r="F12" s="548">
        <f>SUM(F13:F15)</f>
        <v>0</v>
      </c>
      <c r="G12" s="548">
        <f>SUM(G13:G15)</f>
        <v>0</v>
      </c>
      <c r="H12" s="548">
        <f>SUM(H13:H15)</f>
        <v>0</v>
      </c>
      <c r="I12" s="548">
        <f>SUM(J12:M12)</f>
        <v>0</v>
      </c>
      <c r="J12" s="548">
        <f>SUM(J13:J15)</f>
        <v>0</v>
      </c>
      <c r="K12" s="548">
        <f>SUM(K13:K15)</f>
        <v>0</v>
      </c>
      <c r="L12" s="548">
        <f>SUM(L13:L15)</f>
        <v>0</v>
      </c>
      <c r="M12" s="548">
        <f>SUM(M13:M15)</f>
        <v>0</v>
      </c>
      <c r="N12" s="548">
        <f>SUM(O12:R12)</f>
        <v>0</v>
      </c>
      <c r="O12" s="548">
        <f>SUM(O13:O15)</f>
        <v>0</v>
      </c>
      <c r="P12" s="548">
        <f>SUM(P13:P15)</f>
        <v>0</v>
      </c>
      <c r="Q12" s="548">
        <f>SUM(Q13:Q15)</f>
        <v>0</v>
      </c>
      <c r="R12" s="548">
        <f>SUM(R13:R15)</f>
        <v>0</v>
      </c>
    </row>
    <row r="13" spans="1:18" ht="12.75">
      <c r="A13" s="527"/>
      <c r="B13" s="535" t="s">
        <v>1000</v>
      </c>
      <c r="C13" s="220" t="s">
        <v>1201</v>
      </c>
      <c r="D13" s="142">
        <f t="shared" si="0"/>
        <v>0</v>
      </c>
      <c r="E13" s="142"/>
      <c r="F13" s="142"/>
      <c r="G13" s="142"/>
      <c r="H13" s="142"/>
      <c r="I13" s="142">
        <f>SUM(J13:M13)</f>
        <v>0</v>
      </c>
      <c r="J13" s="142"/>
      <c r="K13" s="142"/>
      <c r="L13" s="142"/>
      <c r="M13" s="142"/>
      <c r="N13" s="142">
        <f>SUM(O13:R13)</f>
        <v>0</v>
      </c>
      <c r="O13" s="142"/>
      <c r="P13" s="142"/>
      <c r="Q13" s="142"/>
      <c r="R13" s="142"/>
    </row>
    <row r="14" spans="1:18" ht="25.5">
      <c r="A14" s="527"/>
      <c r="B14" s="535" t="s">
        <v>1001</v>
      </c>
      <c r="C14" s="220" t="s">
        <v>1201</v>
      </c>
      <c r="D14" s="142">
        <f t="shared" si="0"/>
        <v>0</v>
      </c>
      <c r="E14" s="142"/>
      <c r="F14" s="142"/>
      <c r="G14" s="142"/>
      <c r="H14" s="142"/>
      <c r="I14" s="142">
        <f aca="true" t="shared" si="1" ref="I14:I73">SUM(J14:M14)</f>
        <v>0</v>
      </c>
      <c r="J14" s="142"/>
      <c r="K14" s="142"/>
      <c r="L14" s="142"/>
      <c r="M14" s="142"/>
      <c r="N14" s="142">
        <f aca="true" t="shared" si="2" ref="N14:N73">SUM(O14:R14)</f>
        <v>0</v>
      </c>
      <c r="O14" s="142"/>
      <c r="P14" s="142"/>
      <c r="Q14" s="142"/>
      <c r="R14" s="142"/>
    </row>
    <row r="15" spans="1:18" ht="12.75">
      <c r="A15" s="527"/>
      <c r="B15" s="535" t="s">
        <v>1002</v>
      </c>
      <c r="C15" s="220" t="s">
        <v>1201</v>
      </c>
      <c r="D15" s="142">
        <f t="shared" si="0"/>
        <v>0</v>
      </c>
      <c r="E15" s="142"/>
      <c r="F15" s="142"/>
      <c r="G15" s="142"/>
      <c r="H15" s="142"/>
      <c r="I15" s="142">
        <f t="shared" si="1"/>
        <v>0</v>
      </c>
      <c r="J15" s="142"/>
      <c r="K15" s="142"/>
      <c r="L15" s="142"/>
      <c r="M15" s="142"/>
      <c r="N15" s="142">
        <f t="shared" si="2"/>
        <v>0</v>
      </c>
      <c r="O15" s="142"/>
      <c r="P15" s="142"/>
      <c r="Q15" s="142"/>
      <c r="R15" s="142"/>
    </row>
    <row r="16" spans="1:18" s="139" customFormat="1" ht="51">
      <c r="A16" s="544">
        <v>2</v>
      </c>
      <c r="B16" s="547" t="s">
        <v>1210</v>
      </c>
      <c r="C16" s="543" t="s">
        <v>1007</v>
      </c>
      <c r="D16" s="548">
        <f>SUM(E16:H16)</f>
        <v>0</v>
      </c>
      <c r="E16" s="548">
        <f>SUM(E17:E22)</f>
        <v>0</v>
      </c>
      <c r="F16" s="548">
        <f>SUM(F17:F22)</f>
        <v>0</v>
      </c>
      <c r="G16" s="548">
        <f>SUM(G17:G22)</f>
        <v>0</v>
      </c>
      <c r="H16" s="548">
        <f>SUM(H17:H22)</f>
        <v>0</v>
      </c>
      <c r="I16" s="548">
        <f t="shared" si="1"/>
        <v>0</v>
      </c>
      <c r="J16" s="548">
        <f>SUM(J17:J22)</f>
        <v>0</v>
      </c>
      <c r="K16" s="548">
        <f>SUM(K17:K22)</f>
        <v>0</v>
      </c>
      <c r="L16" s="548">
        <f>SUM(L17:L22)</f>
        <v>0</v>
      </c>
      <c r="M16" s="548">
        <f>SUM(M17:M22)</f>
        <v>0</v>
      </c>
      <c r="N16" s="548">
        <f t="shared" si="2"/>
        <v>0</v>
      </c>
      <c r="O16" s="548">
        <f>SUM(O17:O22)</f>
        <v>0</v>
      </c>
      <c r="P16" s="548">
        <f>SUM(P17:P22)</f>
        <v>0</v>
      </c>
      <c r="Q16" s="548">
        <f>SUM(Q17:Q22)</f>
        <v>0</v>
      </c>
      <c r="R16" s="548">
        <f>SUM(R17:R22)</f>
        <v>0</v>
      </c>
    </row>
    <row r="17" spans="1:18" s="2" customFormat="1" ht="12.75">
      <c r="A17" s="529"/>
      <c r="B17" s="70" t="s">
        <v>456</v>
      </c>
      <c r="C17" s="218" t="s">
        <v>999</v>
      </c>
      <c r="D17" s="142">
        <f t="shared" si="0"/>
        <v>0</v>
      </c>
      <c r="E17" s="142"/>
      <c r="F17" s="142"/>
      <c r="G17" s="142"/>
      <c r="H17" s="142"/>
      <c r="I17" s="142">
        <f t="shared" si="1"/>
        <v>0</v>
      </c>
      <c r="J17" s="142"/>
      <c r="K17" s="142"/>
      <c r="L17" s="142"/>
      <c r="M17" s="142"/>
      <c r="N17" s="142">
        <f t="shared" si="2"/>
        <v>0</v>
      </c>
      <c r="O17" s="142"/>
      <c r="P17" s="142"/>
      <c r="Q17" s="142"/>
      <c r="R17" s="142"/>
    </row>
    <row r="18" spans="1:18" s="2" customFormat="1" ht="12.75">
      <c r="A18" s="528"/>
      <c r="B18" s="70" t="s">
        <v>456</v>
      </c>
      <c r="C18" s="219" t="s">
        <v>1101</v>
      </c>
      <c r="D18" s="142">
        <f t="shared" si="0"/>
        <v>0</v>
      </c>
      <c r="E18" s="142"/>
      <c r="F18" s="142"/>
      <c r="G18" s="142"/>
      <c r="H18" s="142"/>
      <c r="I18" s="142">
        <f t="shared" si="1"/>
        <v>0</v>
      </c>
      <c r="J18" s="142"/>
      <c r="K18" s="142"/>
      <c r="L18" s="142"/>
      <c r="M18" s="142"/>
      <c r="N18" s="142">
        <f t="shared" si="2"/>
        <v>0</v>
      </c>
      <c r="O18" s="142"/>
      <c r="P18" s="142"/>
      <c r="Q18" s="142"/>
      <c r="R18" s="142"/>
    </row>
    <row r="19" spans="1:18" s="2" customFormat="1" ht="12.75">
      <c r="A19" s="528"/>
      <c r="B19" s="70" t="s">
        <v>456</v>
      </c>
      <c r="C19" s="219" t="s">
        <v>1097</v>
      </c>
      <c r="D19" s="142">
        <f t="shared" si="0"/>
        <v>0</v>
      </c>
      <c r="E19" s="157"/>
      <c r="F19" s="157"/>
      <c r="G19" s="157"/>
      <c r="H19" s="157"/>
      <c r="I19" s="142">
        <f t="shared" si="1"/>
        <v>0</v>
      </c>
      <c r="J19" s="142"/>
      <c r="K19" s="157"/>
      <c r="L19" s="157"/>
      <c r="M19" s="157"/>
      <c r="N19" s="142">
        <f t="shared" si="2"/>
        <v>0</v>
      </c>
      <c r="O19" s="142"/>
      <c r="P19" s="157"/>
      <c r="Q19" s="157"/>
      <c r="R19" s="157"/>
    </row>
    <row r="20" spans="1:18" s="2" customFormat="1" ht="25.5">
      <c r="A20" s="528"/>
      <c r="B20" s="535" t="s">
        <v>1001</v>
      </c>
      <c r="C20" s="227" t="s">
        <v>1100</v>
      </c>
      <c r="D20" s="142">
        <f t="shared" si="0"/>
        <v>0</v>
      </c>
      <c r="E20" s="142"/>
      <c r="F20" s="142"/>
      <c r="G20" s="142"/>
      <c r="H20" s="142"/>
      <c r="I20" s="142">
        <f t="shared" si="1"/>
        <v>0</v>
      </c>
      <c r="J20" s="142"/>
      <c r="K20" s="142"/>
      <c r="L20" s="142"/>
      <c r="M20" s="142"/>
      <c r="N20" s="142">
        <f t="shared" si="2"/>
        <v>0</v>
      </c>
      <c r="O20" s="142"/>
      <c r="P20" s="142"/>
      <c r="Q20" s="142"/>
      <c r="R20" s="142"/>
    </row>
    <row r="21" spans="1:18" s="2" customFormat="1" ht="12.75">
      <c r="A21" s="528"/>
      <c r="B21" s="535" t="s">
        <v>1002</v>
      </c>
      <c r="C21" s="227" t="s">
        <v>1100</v>
      </c>
      <c r="D21" s="142">
        <f t="shared" si="0"/>
        <v>0</v>
      </c>
      <c r="E21" s="142"/>
      <c r="F21" s="142"/>
      <c r="G21" s="142"/>
      <c r="H21" s="142"/>
      <c r="I21" s="142">
        <f t="shared" si="1"/>
        <v>0</v>
      </c>
      <c r="J21" s="142"/>
      <c r="K21" s="142"/>
      <c r="L21" s="142"/>
      <c r="M21" s="142"/>
      <c r="N21" s="142">
        <f t="shared" si="2"/>
        <v>0</v>
      </c>
      <c r="O21" s="142"/>
      <c r="P21" s="142"/>
      <c r="Q21" s="142"/>
      <c r="R21" s="142"/>
    </row>
    <row r="22" spans="1:18" s="139" customFormat="1" ht="15">
      <c r="A22" s="528"/>
      <c r="B22" s="70" t="s">
        <v>1197</v>
      </c>
      <c r="C22" s="219" t="s">
        <v>1198</v>
      </c>
      <c r="D22" s="142">
        <f t="shared" si="0"/>
        <v>0</v>
      </c>
      <c r="E22" s="142"/>
      <c r="F22" s="142"/>
      <c r="G22" s="142"/>
      <c r="H22" s="142"/>
      <c r="I22" s="142">
        <f t="shared" si="1"/>
        <v>0</v>
      </c>
      <c r="J22" s="142"/>
      <c r="K22" s="142"/>
      <c r="L22" s="142"/>
      <c r="M22" s="142"/>
      <c r="N22" s="142">
        <f t="shared" si="2"/>
        <v>0</v>
      </c>
      <c r="O22" s="142"/>
      <c r="P22" s="142"/>
      <c r="Q22" s="142"/>
      <c r="R22" s="142"/>
    </row>
    <row r="23" spans="1:18" s="2" customFormat="1" ht="38.25">
      <c r="A23" s="546">
        <v>3</v>
      </c>
      <c r="B23" s="547" t="s">
        <v>1211</v>
      </c>
      <c r="C23" s="549" t="s">
        <v>1007</v>
      </c>
      <c r="D23" s="548">
        <f t="shared" si="0"/>
        <v>0</v>
      </c>
      <c r="E23" s="548">
        <f>SUM(E24:E28)</f>
        <v>0</v>
      </c>
      <c r="F23" s="548">
        <f>SUM(F24:F28)</f>
        <v>0</v>
      </c>
      <c r="G23" s="548">
        <f>SUM(G24:G28)</f>
        <v>0</v>
      </c>
      <c r="H23" s="548">
        <f>SUM(H24:H28)</f>
        <v>0</v>
      </c>
      <c r="I23" s="548">
        <f t="shared" si="1"/>
        <v>0</v>
      </c>
      <c r="J23" s="548">
        <f>SUM(J24:J28)</f>
        <v>0</v>
      </c>
      <c r="K23" s="548">
        <f>SUM(K24:K28)</f>
        <v>0</v>
      </c>
      <c r="L23" s="548">
        <f>SUM(L24:L28)</f>
        <v>0</v>
      </c>
      <c r="M23" s="548">
        <f>SUM(M24:M28)</f>
        <v>0</v>
      </c>
      <c r="N23" s="548">
        <f t="shared" si="2"/>
        <v>0</v>
      </c>
      <c r="O23" s="548">
        <f>SUM(O24:O28)</f>
        <v>0</v>
      </c>
      <c r="P23" s="548">
        <f>SUM(P24:P28)</f>
        <v>0</v>
      </c>
      <c r="Q23" s="548">
        <f>SUM(Q24:Q28)</f>
        <v>0</v>
      </c>
      <c r="R23" s="548">
        <f>SUM(R24:R28)</f>
        <v>0</v>
      </c>
    </row>
    <row r="24" spans="1:18" s="2" customFormat="1" ht="12.75">
      <c r="A24" s="528"/>
      <c r="B24" s="535" t="s">
        <v>1000</v>
      </c>
      <c r="C24" s="219" t="s">
        <v>1003</v>
      </c>
      <c r="D24" s="142">
        <f t="shared" si="0"/>
        <v>0</v>
      </c>
      <c r="E24" s="142"/>
      <c r="F24" s="142"/>
      <c r="G24" s="142"/>
      <c r="H24" s="142"/>
      <c r="I24" s="142">
        <f t="shared" si="1"/>
        <v>0</v>
      </c>
      <c r="J24" s="142"/>
      <c r="K24" s="142"/>
      <c r="L24" s="142"/>
      <c r="M24" s="142"/>
      <c r="N24" s="142">
        <f t="shared" si="2"/>
        <v>0</v>
      </c>
      <c r="O24" s="142"/>
      <c r="P24" s="142"/>
      <c r="Q24" s="142"/>
      <c r="R24" s="142"/>
    </row>
    <row r="25" spans="1:18" s="2" customFormat="1" ht="25.5">
      <c r="A25" s="528"/>
      <c r="B25" s="535" t="s">
        <v>1001</v>
      </c>
      <c r="C25" s="219" t="s">
        <v>1003</v>
      </c>
      <c r="D25" s="142">
        <f t="shared" si="0"/>
        <v>0</v>
      </c>
      <c r="E25" s="142"/>
      <c r="F25" s="142"/>
      <c r="G25" s="142"/>
      <c r="H25" s="142"/>
      <c r="I25" s="142">
        <f t="shared" si="1"/>
        <v>0</v>
      </c>
      <c r="J25" s="142"/>
      <c r="K25" s="142"/>
      <c r="L25" s="142"/>
      <c r="M25" s="142"/>
      <c r="N25" s="142">
        <f t="shared" si="2"/>
        <v>0</v>
      </c>
      <c r="O25" s="142"/>
      <c r="P25" s="142"/>
      <c r="Q25" s="142"/>
      <c r="R25" s="142"/>
    </row>
    <row r="26" spans="1:18" s="2" customFormat="1" ht="12.75">
      <c r="A26" s="528"/>
      <c r="B26" s="535" t="s">
        <v>1002</v>
      </c>
      <c r="C26" s="219" t="s">
        <v>1003</v>
      </c>
      <c r="D26" s="142">
        <f t="shared" si="0"/>
        <v>0</v>
      </c>
      <c r="E26" s="142"/>
      <c r="F26" s="142"/>
      <c r="G26" s="142"/>
      <c r="H26" s="142"/>
      <c r="I26" s="142">
        <f t="shared" si="1"/>
        <v>0</v>
      </c>
      <c r="J26" s="142"/>
      <c r="K26" s="142"/>
      <c r="L26" s="142"/>
      <c r="M26" s="142"/>
      <c r="N26" s="142">
        <f t="shared" si="2"/>
        <v>0</v>
      </c>
      <c r="O26" s="142"/>
      <c r="P26" s="142"/>
      <c r="Q26" s="142"/>
      <c r="R26" s="142"/>
    </row>
    <row r="27" spans="1:18" s="2" customFormat="1" ht="12.75">
      <c r="A27" s="528"/>
      <c r="B27" s="535" t="s">
        <v>1004</v>
      </c>
      <c r="C27" s="219" t="s">
        <v>1006</v>
      </c>
      <c r="D27" s="142">
        <f t="shared" si="0"/>
        <v>0</v>
      </c>
      <c r="E27" s="142"/>
      <c r="F27" s="142"/>
      <c r="G27" s="142"/>
      <c r="H27" s="142"/>
      <c r="I27" s="142">
        <f t="shared" si="1"/>
        <v>0</v>
      </c>
      <c r="J27" s="142"/>
      <c r="K27" s="142"/>
      <c r="L27" s="142"/>
      <c r="M27" s="142"/>
      <c r="N27" s="142">
        <f t="shared" si="2"/>
        <v>0</v>
      </c>
      <c r="O27" s="142"/>
      <c r="P27" s="142"/>
      <c r="Q27" s="142"/>
      <c r="R27" s="142"/>
    </row>
    <row r="28" spans="1:18" s="135" customFormat="1" ht="12.75">
      <c r="A28" s="528"/>
      <c r="B28" s="535" t="s">
        <v>1005</v>
      </c>
      <c r="C28" s="219" t="s">
        <v>1006</v>
      </c>
      <c r="D28" s="142">
        <f t="shared" si="0"/>
        <v>0</v>
      </c>
      <c r="E28" s="157"/>
      <c r="F28" s="157"/>
      <c r="G28" s="157"/>
      <c r="H28" s="157"/>
      <c r="I28" s="142">
        <f t="shared" si="1"/>
        <v>0</v>
      </c>
      <c r="J28" s="142"/>
      <c r="K28" s="157"/>
      <c r="L28" s="157"/>
      <c r="M28" s="157"/>
      <c r="N28" s="142">
        <f t="shared" si="2"/>
        <v>0</v>
      </c>
      <c r="O28" s="142"/>
      <c r="P28" s="157"/>
      <c r="Q28" s="157"/>
      <c r="R28" s="157"/>
    </row>
    <row r="29" spans="1:18" s="2" customFormat="1" ht="25.5">
      <c r="A29" s="546">
        <v>4</v>
      </c>
      <c r="B29" s="547" t="s">
        <v>1212</v>
      </c>
      <c r="C29" s="549" t="s">
        <v>1007</v>
      </c>
      <c r="D29" s="548">
        <f>SUM(E29:H29)</f>
        <v>380000</v>
      </c>
      <c r="E29" s="548">
        <f>SUM(E30:E38)</f>
        <v>0</v>
      </c>
      <c r="F29" s="548">
        <f>SUM(F30:F38)</f>
        <v>0</v>
      </c>
      <c r="G29" s="548">
        <f>SUM(G30:G38)</f>
        <v>0</v>
      </c>
      <c r="H29" s="548">
        <f>SUM(H30:H38)</f>
        <v>380000</v>
      </c>
      <c r="I29" s="548">
        <f t="shared" si="1"/>
        <v>367683</v>
      </c>
      <c r="J29" s="548">
        <f>SUM(J30:J38)</f>
        <v>0</v>
      </c>
      <c r="K29" s="548">
        <f>SUM(K30:K38)</f>
        <v>0</v>
      </c>
      <c r="L29" s="548">
        <f>SUM(L30:L38)</f>
        <v>0</v>
      </c>
      <c r="M29" s="548">
        <f>SUM(M30:M38)</f>
        <v>367683</v>
      </c>
      <c r="N29" s="548">
        <f t="shared" si="2"/>
        <v>367683</v>
      </c>
      <c r="O29" s="548">
        <f>SUM(O30:O38)</f>
        <v>0</v>
      </c>
      <c r="P29" s="548">
        <f>SUM(P30:P38)</f>
        <v>0</v>
      </c>
      <c r="Q29" s="548">
        <f>SUM(Q30:Q38)</f>
        <v>0</v>
      </c>
      <c r="R29" s="548">
        <f>SUM(R30:R38)</f>
        <v>367683</v>
      </c>
    </row>
    <row r="30" spans="1:18" s="2" customFormat="1" ht="12.75">
      <c r="A30" s="350"/>
      <c r="B30" s="211" t="s">
        <v>452</v>
      </c>
      <c r="C30" s="220" t="s">
        <v>1223</v>
      </c>
      <c r="D30" s="142">
        <f t="shared" si="0"/>
        <v>0</v>
      </c>
      <c r="E30" s="157"/>
      <c r="F30" s="157"/>
      <c r="G30" s="157"/>
      <c r="H30" s="157"/>
      <c r="I30" s="142">
        <f t="shared" si="1"/>
        <v>0</v>
      </c>
      <c r="J30" s="157"/>
      <c r="K30" s="157"/>
      <c r="L30" s="157"/>
      <c r="M30" s="157"/>
      <c r="N30" s="142">
        <f t="shared" si="2"/>
        <v>0</v>
      </c>
      <c r="O30" s="157"/>
      <c r="P30" s="157"/>
      <c r="Q30" s="157"/>
      <c r="R30" s="157"/>
    </row>
    <row r="31" spans="1:18" s="2" customFormat="1" ht="12.75">
      <c r="A31" s="350"/>
      <c r="B31" s="211" t="s">
        <v>452</v>
      </c>
      <c r="C31" s="220" t="s">
        <v>1021</v>
      </c>
      <c r="D31" s="142"/>
      <c r="E31" s="157"/>
      <c r="F31" s="157"/>
      <c r="G31" s="157"/>
      <c r="H31" s="157"/>
      <c r="I31" s="142"/>
      <c r="J31" s="157"/>
      <c r="K31" s="157"/>
      <c r="L31" s="157"/>
      <c r="M31" s="157"/>
      <c r="N31" s="142"/>
      <c r="O31" s="157"/>
      <c r="P31" s="157"/>
      <c r="Q31" s="157"/>
      <c r="R31" s="157"/>
    </row>
    <row r="32" spans="1:18" s="139" customFormat="1" ht="15">
      <c r="A32" s="351"/>
      <c r="B32" s="535" t="s">
        <v>1000</v>
      </c>
      <c r="C32" s="218" t="s">
        <v>1008</v>
      </c>
      <c r="D32" s="142">
        <f t="shared" si="0"/>
        <v>0</v>
      </c>
      <c r="E32" s="142"/>
      <c r="F32" s="157"/>
      <c r="G32" s="157"/>
      <c r="H32" s="157"/>
      <c r="I32" s="142">
        <f t="shared" si="1"/>
        <v>0</v>
      </c>
      <c r="J32" s="142"/>
      <c r="K32" s="157"/>
      <c r="L32" s="157"/>
      <c r="M32" s="157"/>
      <c r="N32" s="142">
        <f t="shared" si="2"/>
        <v>0</v>
      </c>
      <c r="O32" s="142"/>
      <c r="P32" s="157"/>
      <c r="Q32" s="157"/>
      <c r="R32" s="157"/>
    </row>
    <row r="33" spans="1:18" s="2" customFormat="1" ht="25.5">
      <c r="A33" s="351"/>
      <c r="B33" s="535" t="s">
        <v>1001</v>
      </c>
      <c r="C33" s="218" t="s">
        <v>1008</v>
      </c>
      <c r="D33" s="142">
        <f t="shared" si="0"/>
        <v>0</v>
      </c>
      <c r="E33" s="142"/>
      <c r="F33" s="142"/>
      <c r="G33" s="142"/>
      <c r="H33" s="142"/>
      <c r="I33" s="142">
        <f t="shared" si="1"/>
        <v>0</v>
      </c>
      <c r="J33" s="142"/>
      <c r="K33" s="142"/>
      <c r="L33" s="142"/>
      <c r="M33" s="142"/>
      <c r="N33" s="142">
        <f t="shared" si="2"/>
        <v>0</v>
      </c>
      <c r="O33" s="142"/>
      <c r="P33" s="142"/>
      <c r="Q33" s="142"/>
      <c r="R33" s="142"/>
    </row>
    <row r="34" spans="1:18" s="143" customFormat="1" ht="12.75">
      <c r="A34" s="351"/>
      <c r="B34" s="535" t="s">
        <v>1002</v>
      </c>
      <c r="C34" s="218" t="s">
        <v>1008</v>
      </c>
      <c r="D34" s="142">
        <f t="shared" si="0"/>
        <v>0</v>
      </c>
      <c r="E34" s="142"/>
      <c r="F34" s="142"/>
      <c r="G34" s="142"/>
      <c r="H34" s="142"/>
      <c r="I34" s="142">
        <f t="shared" si="1"/>
        <v>0</v>
      </c>
      <c r="J34" s="142"/>
      <c r="K34" s="142"/>
      <c r="L34" s="142"/>
      <c r="M34" s="142"/>
      <c r="N34" s="142">
        <f t="shared" si="2"/>
        <v>0</v>
      </c>
      <c r="O34" s="142"/>
      <c r="P34" s="142"/>
      <c r="Q34" s="142"/>
      <c r="R34" s="142"/>
    </row>
    <row r="35" spans="1:18" s="143" customFormat="1" ht="12.75">
      <c r="A35" s="351"/>
      <c r="B35" s="535" t="s">
        <v>732</v>
      </c>
      <c r="C35" s="218" t="s">
        <v>1008</v>
      </c>
      <c r="D35" s="142">
        <f t="shared" si="0"/>
        <v>0</v>
      </c>
      <c r="E35" s="142"/>
      <c r="F35" s="142"/>
      <c r="G35" s="142"/>
      <c r="H35" s="142"/>
      <c r="I35" s="142">
        <f t="shared" si="1"/>
        <v>0</v>
      </c>
      <c r="J35" s="142"/>
      <c r="K35" s="142"/>
      <c r="L35" s="142"/>
      <c r="M35" s="142"/>
      <c r="N35" s="142">
        <f t="shared" si="2"/>
        <v>0</v>
      </c>
      <c r="O35" s="142"/>
      <c r="P35" s="142"/>
      <c r="Q35" s="142"/>
      <c r="R35" s="142"/>
    </row>
    <row r="36" spans="1:18" s="143" customFormat="1" ht="12.75">
      <c r="A36" s="351"/>
      <c r="B36" s="536" t="s">
        <v>1004</v>
      </c>
      <c r="C36" s="227" t="s">
        <v>1189</v>
      </c>
      <c r="D36" s="142">
        <f t="shared" si="0"/>
        <v>0</v>
      </c>
      <c r="E36" s="142"/>
      <c r="F36" s="142"/>
      <c r="G36" s="142"/>
      <c r="H36" s="142"/>
      <c r="I36" s="142">
        <f t="shared" si="1"/>
        <v>0</v>
      </c>
      <c r="J36" s="142"/>
      <c r="K36" s="142"/>
      <c r="L36" s="142"/>
      <c r="M36" s="142"/>
      <c r="N36" s="142">
        <f t="shared" si="2"/>
        <v>0</v>
      </c>
      <c r="O36" s="142"/>
      <c r="P36" s="142"/>
      <c r="Q36" s="142"/>
      <c r="R36" s="142"/>
    </row>
    <row r="37" spans="1:18" s="143" customFormat="1" ht="12.75">
      <c r="A37" s="351"/>
      <c r="B37" s="70" t="s">
        <v>1207</v>
      </c>
      <c r="C37" s="220" t="s">
        <v>1189</v>
      </c>
      <c r="D37" s="142">
        <f>SUM(E37:H37)</f>
        <v>0</v>
      </c>
      <c r="E37" s="142"/>
      <c r="F37" s="142"/>
      <c r="G37" s="142"/>
      <c r="H37" s="142"/>
      <c r="I37" s="142">
        <f t="shared" si="1"/>
        <v>0</v>
      </c>
      <c r="J37" s="142"/>
      <c r="K37" s="142"/>
      <c r="L37" s="142"/>
      <c r="M37" s="142"/>
      <c r="N37" s="142">
        <f t="shared" si="2"/>
        <v>0</v>
      </c>
      <c r="O37" s="142"/>
      <c r="P37" s="142"/>
      <c r="Q37" s="142"/>
      <c r="R37" s="142"/>
    </row>
    <row r="38" spans="1:18" s="143" customFormat="1" ht="12.75">
      <c r="A38" s="351"/>
      <c r="B38" s="70" t="s">
        <v>1208</v>
      </c>
      <c r="C38" s="220" t="s">
        <v>1189</v>
      </c>
      <c r="D38" s="142">
        <f>SUM(E38:H38)</f>
        <v>380000</v>
      </c>
      <c r="E38" s="142"/>
      <c r="F38" s="142"/>
      <c r="G38" s="142"/>
      <c r="H38" s="142">
        <v>380000</v>
      </c>
      <c r="I38" s="142">
        <f t="shared" si="1"/>
        <v>367683</v>
      </c>
      <c r="J38" s="142"/>
      <c r="K38" s="142"/>
      <c r="L38" s="142"/>
      <c r="M38" s="142">
        <v>367683</v>
      </c>
      <c r="N38" s="142">
        <f t="shared" si="2"/>
        <v>367683</v>
      </c>
      <c r="O38" s="142"/>
      <c r="P38" s="142"/>
      <c r="Q38" s="142"/>
      <c r="R38" s="142">
        <v>367683</v>
      </c>
    </row>
    <row r="39" spans="1:18" s="2" customFormat="1" ht="38.25">
      <c r="A39" s="544">
        <v>5</v>
      </c>
      <c r="B39" s="547" t="s">
        <v>1213</v>
      </c>
      <c r="C39" s="543" t="s">
        <v>1007</v>
      </c>
      <c r="D39" s="548">
        <f t="shared" si="0"/>
        <v>0</v>
      </c>
      <c r="E39" s="548">
        <f>E40</f>
        <v>0</v>
      </c>
      <c r="F39" s="548">
        <f>F40</f>
        <v>0</v>
      </c>
      <c r="G39" s="548">
        <f>G40</f>
        <v>0</v>
      </c>
      <c r="H39" s="548">
        <f>H40</f>
        <v>0</v>
      </c>
      <c r="I39" s="548">
        <f t="shared" si="1"/>
        <v>0</v>
      </c>
      <c r="J39" s="548">
        <f>J40</f>
        <v>0</v>
      </c>
      <c r="K39" s="548">
        <f>K40</f>
        <v>0</v>
      </c>
      <c r="L39" s="548">
        <f>L40</f>
        <v>0</v>
      </c>
      <c r="M39" s="548">
        <f>M40</f>
        <v>0</v>
      </c>
      <c r="N39" s="548">
        <f t="shared" si="2"/>
        <v>0</v>
      </c>
      <c r="O39" s="548">
        <f>O40</f>
        <v>0</v>
      </c>
      <c r="P39" s="548">
        <f>P40</f>
        <v>0</v>
      </c>
      <c r="Q39" s="548">
        <f>Q40</f>
        <v>0</v>
      </c>
      <c r="R39" s="548">
        <f>R40</f>
        <v>0</v>
      </c>
    </row>
    <row r="40" spans="1:18" s="139" customFormat="1" ht="15">
      <c r="A40" s="529"/>
      <c r="B40" s="535" t="s">
        <v>1002</v>
      </c>
      <c r="C40" s="218" t="s">
        <v>999</v>
      </c>
      <c r="D40" s="142">
        <f t="shared" si="0"/>
        <v>0</v>
      </c>
      <c r="E40" s="157"/>
      <c r="F40" s="157"/>
      <c r="G40" s="157"/>
      <c r="H40" s="157"/>
      <c r="I40" s="142">
        <f t="shared" si="1"/>
        <v>0</v>
      </c>
      <c r="J40" s="157"/>
      <c r="K40" s="157"/>
      <c r="L40" s="157"/>
      <c r="M40" s="157"/>
      <c r="N40" s="142">
        <f t="shared" si="2"/>
        <v>0</v>
      </c>
      <c r="O40" s="157"/>
      <c r="P40" s="157"/>
      <c r="Q40" s="157"/>
      <c r="R40" s="157"/>
    </row>
    <row r="41" spans="1:18" s="139" customFormat="1" ht="25.5">
      <c r="A41" s="544">
        <v>6</v>
      </c>
      <c r="B41" s="547" t="s">
        <v>1214</v>
      </c>
      <c r="C41" s="545" t="s">
        <v>1007</v>
      </c>
      <c r="D41" s="548">
        <f t="shared" si="0"/>
        <v>0</v>
      </c>
      <c r="E41" s="548">
        <f>SUM(E42:E44)</f>
        <v>0</v>
      </c>
      <c r="F41" s="548">
        <f>SUM(F42:F44)</f>
        <v>0</v>
      </c>
      <c r="G41" s="548">
        <f>SUM(G42:G44)</f>
        <v>0</v>
      </c>
      <c r="H41" s="548">
        <f>SUM(H42:H44)</f>
        <v>0</v>
      </c>
      <c r="I41" s="548">
        <f t="shared" si="1"/>
        <v>0</v>
      </c>
      <c r="J41" s="548">
        <f>SUM(J42:J44)</f>
        <v>0</v>
      </c>
      <c r="K41" s="548">
        <f>SUM(K42:K44)</f>
        <v>0</v>
      </c>
      <c r="L41" s="548">
        <f>SUM(L42:L44)</f>
        <v>0</v>
      </c>
      <c r="M41" s="548">
        <f>SUM(M42:M44)</f>
        <v>0</v>
      </c>
      <c r="N41" s="548">
        <f t="shared" si="2"/>
        <v>0</v>
      </c>
      <c r="O41" s="548">
        <f>SUM(O42:O44)</f>
        <v>0</v>
      </c>
      <c r="P41" s="548">
        <f>SUM(P42:P44)</f>
        <v>0</v>
      </c>
      <c r="Q41" s="548">
        <f>SUM(Q42:Q44)</f>
        <v>0</v>
      </c>
      <c r="R41" s="548">
        <f>SUM(R42:R44)</f>
        <v>0</v>
      </c>
    </row>
    <row r="42" spans="1:18" s="139" customFormat="1" ht="15">
      <c r="A42" s="529"/>
      <c r="B42" s="535" t="s">
        <v>1000</v>
      </c>
      <c r="C42" s="218" t="s">
        <v>1009</v>
      </c>
      <c r="D42" s="142">
        <f t="shared" si="0"/>
        <v>0</v>
      </c>
      <c r="E42" s="142"/>
      <c r="F42" s="142"/>
      <c r="G42" s="142"/>
      <c r="H42" s="142"/>
      <c r="I42" s="142">
        <f t="shared" si="1"/>
        <v>0</v>
      </c>
      <c r="J42" s="142"/>
      <c r="K42" s="142"/>
      <c r="L42" s="142"/>
      <c r="M42" s="142"/>
      <c r="N42" s="142">
        <f t="shared" si="2"/>
        <v>0</v>
      </c>
      <c r="O42" s="142"/>
      <c r="P42" s="142"/>
      <c r="Q42" s="142"/>
      <c r="R42" s="142"/>
    </row>
    <row r="43" spans="1:18" s="139" customFormat="1" ht="15">
      <c r="A43" s="529"/>
      <c r="B43" s="535" t="s">
        <v>1000</v>
      </c>
      <c r="C43" s="218"/>
      <c r="D43" s="142">
        <f t="shared" si="0"/>
        <v>0</v>
      </c>
      <c r="E43" s="142"/>
      <c r="F43" s="142"/>
      <c r="G43" s="142"/>
      <c r="H43" s="142"/>
      <c r="I43" s="142">
        <f t="shared" si="1"/>
        <v>0</v>
      </c>
      <c r="J43" s="142"/>
      <c r="K43" s="142"/>
      <c r="L43" s="142"/>
      <c r="M43" s="142"/>
      <c r="N43" s="142">
        <f t="shared" si="2"/>
        <v>0</v>
      </c>
      <c r="O43" s="142"/>
      <c r="P43" s="142"/>
      <c r="Q43" s="142"/>
      <c r="R43" s="142"/>
    </row>
    <row r="44" spans="1:18" s="139" customFormat="1" ht="15">
      <c r="A44" s="529"/>
      <c r="B44" s="535" t="s">
        <v>1000</v>
      </c>
      <c r="C44" s="218" t="s">
        <v>1096</v>
      </c>
      <c r="D44" s="142">
        <f t="shared" si="0"/>
        <v>0</v>
      </c>
      <c r="E44" s="142"/>
      <c r="F44" s="142"/>
      <c r="G44" s="142"/>
      <c r="H44" s="142"/>
      <c r="I44" s="142">
        <f t="shared" si="1"/>
        <v>0</v>
      </c>
      <c r="J44" s="142"/>
      <c r="K44" s="142"/>
      <c r="L44" s="142"/>
      <c r="M44" s="142"/>
      <c r="N44" s="142">
        <f t="shared" si="2"/>
        <v>0</v>
      </c>
      <c r="O44" s="142"/>
      <c r="P44" s="142"/>
      <c r="Q44" s="142"/>
      <c r="R44" s="142"/>
    </row>
    <row r="45" spans="1:18" s="139" customFormat="1" ht="38.25">
      <c r="A45" s="544">
        <v>7</v>
      </c>
      <c r="B45" s="547" t="s">
        <v>1215</v>
      </c>
      <c r="C45" s="545" t="s">
        <v>1007</v>
      </c>
      <c r="D45" s="548">
        <f t="shared" si="0"/>
        <v>0</v>
      </c>
      <c r="E45" s="548">
        <f>E46</f>
        <v>0</v>
      </c>
      <c r="F45" s="548">
        <f>F46</f>
        <v>0</v>
      </c>
      <c r="G45" s="548">
        <f>G46</f>
        <v>0</v>
      </c>
      <c r="H45" s="548">
        <f>H46</f>
        <v>0</v>
      </c>
      <c r="I45" s="548">
        <f t="shared" si="1"/>
        <v>0</v>
      </c>
      <c r="J45" s="548">
        <f>J46</f>
        <v>0</v>
      </c>
      <c r="K45" s="548">
        <f>K46</f>
        <v>0</v>
      </c>
      <c r="L45" s="548">
        <f>L46</f>
        <v>0</v>
      </c>
      <c r="M45" s="548">
        <f>M46</f>
        <v>0</v>
      </c>
      <c r="N45" s="548">
        <f t="shared" si="2"/>
        <v>0</v>
      </c>
      <c r="O45" s="548">
        <f>O46</f>
        <v>0</v>
      </c>
      <c r="P45" s="548">
        <f>P46</f>
        <v>0</v>
      </c>
      <c r="Q45" s="548">
        <f>Q46</f>
        <v>0</v>
      </c>
      <c r="R45" s="548">
        <f>R46</f>
        <v>0</v>
      </c>
    </row>
    <row r="46" spans="1:18" s="139" customFormat="1" ht="15">
      <c r="A46" s="529"/>
      <c r="B46" s="158" t="s">
        <v>452</v>
      </c>
      <c r="C46" s="218" t="s">
        <v>1010</v>
      </c>
      <c r="D46" s="142">
        <f t="shared" si="0"/>
        <v>0</v>
      </c>
      <c r="E46" s="142"/>
      <c r="F46" s="142"/>
      <c r="G46" s="142"/>
      <c r="H46" s="142"/>
      <c r="I46" s="142">
        <f t="shared" si="1"/>
        <v>0</v>
      </c>
      <c r="J46" s="142"/>
      <c r="K46" s="142"/>
      <c r="L46" s="142"/>
      <c r="M46" s="142"/>
      <c r="N46" s="142">
        <f t="shared" si="2"/>
        <v>0</v>
      </c>
      <c r="O46" s="142"/>
      <c r="P46" s="142"/>
      <c r="Q46" s="142"/>
      <c r="R46" s="142"/>
    </row>
    <row r="47" spans="1:18" s="139" customFormat="1" ht="25.5">
      <c r="A47" s="544">
        <v>8</v>
      </c>
      <c r="B47" s="547" t="s">
        <v>1216</v>
      </c>
      <c r="C47" s="545" t="s">
        <v>1007</v>
      </c>
      <c r="D47" s="548">
        <f t="shared" si="0"/>
        <v>0</v>
      </c>
      <c r="E47" s="548">
        <f>SUM(E48:E58)</f>
        <v>0</v>
      </c>
      <c r="F47" s="548">
        <f>SUM(F48:F58)</f>
        <v>0</v>
      </c>
      <c r="G47" s="548">
        <f>SUM(G48:G58)</f>
        <v>0</v>
      </c>
      <c r="H47" s="548">
        <f>SUM(H48:H58)</f>
        <v>0</v>
      </c>
      <c r="I47" s="548">
        <f t="shared" si="1"/>
        <v>0</v>
      </c>
      <c r="J47" s="548">
        <f>SUM(J48:J58)</f>
        <v>0</v>
      </c>
      <c r="K47" s="548">
        <f>SUM(K48:K58)</f>
        <v>0</v>
      </c>
      <c r="L47" s="548">
        <f>SUM(L48:L58)</f>
        <v>0</v>
      </c>
      <c r="M47" s="548">
        <f>SUM(M48:M58)</f>
        <v>0</v>
      </c>
      <c r="N47" s="548">
        <f t="shared" si="2"/>
        <v>0</v>
      </c>
      <c r="O47" s="548">
        <f>SUM(O48:O58)</f>
        <v>0</v>
      </c>
      <c r="P47" s="548">
        <f>SUM(P48:P58)</f>
        <v>0</v>
      </c>
      <c r="Q47" s="548">
        <f>SUM(Q48:Q58)</f>
        <v>0</v>
      </c>
      <c r="R47" s="548">
        <f>SUM(R48:R58)</f>
        <v>0</v>
      </c>
    </row>
    <row r="48" spans="1:18" s="139" customFormat="1" ht="15">
      <c r="A48" s="529"/>
      <c r="B48" s="158" t="s">
        <v>452</v>
      </c>
      <c r="C48" s="218" t="s">
        <v>1081</v>
      </c>
      <c r="D48" s="142">
        <f t="shared" si="0"/>
        <v>0</v>
      </c>
      <c r="E48" s="142"/>
      <c r="F48" s="142"/>
      <c r="G48" s="142"/>
      <c r="H48" s="142"/>
      <c r="I48" s="142">
        <f t="shared" si="1"/>
        <v>0</v>
      </c>
      <c r="J48" s="142"/>
      <c r="K48" s="142"/>
      <c r="L48" s="142"/>
      <c r="M48" s="142"/>
      <c r="N48" s="142">
        <f t="shared" si="2"/>
        <v>0</v>
      </c>
      <c r="O48" s="142"/>
      <c r="P48" s="142"/>
      <c r="Q48" s="142"/>
      <c r="R48" s="142"/>
    </row>
    <row r="49" spans="1:18" s="139" customFormat="1" ht="15">
      <c r="A49" s="159"/>
      <c r="B49" s="158" t="s">
        <v>452</v>
      </c>
      <c r="C49" s="218" t="s">
        <v>1082</v>
      </c>
      <c r="D49" s="142">
        <f t="shared" si="0"/>
        <v>0</v>
      </c>
      <c r="E49" s="142"/>
      <c r="F49" s="142"/>
      <c r="G49" s="142"/>
      <c r="H49" s="142"/>
      <c r="I49" s="142">
        <f t="shared" si="1"/>
        <v>0</v>
      </c>
      <c r="J49" s="142"/>
      <c r="K49" s="142"/>
      <c r="L49" s="142"/>
      <c r="M49" s="142"/>
      <c r="N49" s="142">
        <f t="shared" si="2"/>
        <v>0</v>
      </c>
      <c r="O49" s="142"/>
      <c r="P49" s="142"/>
      <c r="Q49" s="142"/>
      <c r="R49" s="142"/>
    </row>
    <row r="50" spans="1:18" s="139" customFormat="1" ht="15">
      <c r="A50" s="159"/>
      <c r="B50" s="158" t="s">
        <v>452</v>
      </c>
      <c r="C50" s="218" t="s">
        <v>1200</v>
      </c>
      <c r="D50" s="142">
        <f t="shared" si="0"/>
        <v>0</v>
      </c>
      <c r="E50" s="142"/>
      <c r="F50" s="142"/>
      <c r="G50" s="142"/>
      <c r="H50" s="142"/>
      <c r="I50" s="142">
        <f t="shared" si="1"/>
        <v>0</v>
      </c>
      <c r="J50" s="142"/>
      <c r="K50" s="142"/>
      <c r="L50" s="142"/>
      <c r="M50" s="142"/>
      <c r="N50" s="142">
        <f t="shared" si="2"/>
        <v>0</v>
      </c>
      <c r="O50" s="142"/>
      <c r="P50" s="142"/>
      <c r="Q50" s="142"/>
      <c r="R50" s="142"/>
    </row>
    <row r="51" spans="1:18" s="139" customFormat="1" ht="15">
      <c r="A51" s="159"/>
      <c r="B51" s="158" t="s">
        <v>452</v>
      </c>
      <c r="C51" s="218" t="s">
        <v>1083</v>
      </c>
      <c r="D51" s="142">
        <f t="shared" si="0"/>
        <v>0</v>
      </c>
      <c r="E51" s="142"/>
      <c r="F51" s="142"/>
      <c r="G51" s="142"/>
      <c r="H51" s="142"/>
      <c r="I51" s="142">
        <f t="shared" si="1"/>
        <v>0</v>
      </c>
      <c r="J51" s="142"/>
      <c r="K51" s="142"/>
      <c r="L51" s="142"/>
      <c r="M51" s="142"/>
      <c r="N51" s="142">
        <f t="shared" si="2"/>
        <v>0</v>
      </c>
      <c r="O51" s="142"/>
      <c r="P51" s="142"/>
      <c r="Q51" s="142"/>
      <c r="R51" s="142"/>
    </row>
    <row r="52" spans="1:18" s="139" customFormat="1" ht="15">
      <c r="A52" s="159"/>
      <c r="B52" s="158" t="s">
        <v>452</v>
      </c>
      <c r="C52" s="218" t="s">
        <v>1084</v>
      </c>
      <c r="D52" s="142">
        <f t="shared" si="0"/>
        <v>0</v>
      </c>
      <c r="E52" s="142"/>
      <c r="F52" s="142"/>
      <c r="G52" s="142"/>
      <c r="H52" s="142"/>
      <c r="I52" s="142">
        <f t="shared" si="1"/>
        <v>0</v>
      </c>
      <c r="J52" s="142"/>
      <c r="K52" s="142"/>
      <c r="L52" s="142"/>
      <c r="M52" s="142"/>
      <c r="N52" s="142">
        <f t="shared" si="2"/>
        <v>0</v>
      </c>
      <c r="O52" s="142"/>
      <c r="P52" s="142"/>
      <c r="Q52" s="142"/>
      <c r="R52" s="142"/>
    </row>
    <row r="53" spans="1:18" s="139" customFormat="1" ht="15">
      <c r="A53" s="159"/>
      <c r="B53" s="158" t="s">
        <v>452</v>
      </c>
      <c r="C53" s="218" t="s">
        <v>1085</v>
      </c>
      <c r="D53" s="142">
        <f t="shared" si="0"/>
        <v>0</v>
      </c>
      <c r="E53" s="142"/>
      <c r="F53" s="142"/>
      <c r="G53" s="142"/>
      <c r="H53" s="142"/>
      <c r="I53" s="142">
        <f t="shared" si="1"/>
        <v>0</v>
      </c>
      <c r="J53" s="142"/>
      <c r="K53" s="142"/>
      <c r="L53" s="142"/>
      <c r="M53" s="142"/>
      <c r="N53" s="142">
        <f t="shared" si="2"/>
        <v>0</v>
      </c>
      <c r="O53" s="142"/>
      <c r="P53" s="142"/>
      <c r="Q53" s="142"/>
      <c r="R53" s="142"/>
    </row>
    <row r="54" spans="1:18" s="139" customFormat="1" ht="15">
      <c r="A54" s="159"/>
      <c r="B54" s="158" t="s">
        <v>452</v>
      </c>
      <c r="C54" s="218" t="s">
        <v>1086</v>
      </c>
      <c r="D54" s="142">
        <f t="shared" si="0"/>
        <v>0</v>
      </c>
      <c r="E54" s="142"/>
      <c r="F54" s="142"/>
      <c r="G54" s="142"/>
      <c r="H54" s="142"/>
      <c r="I54" s="142">
        <f t="shared" si="1"/>
        <v>0</v>
      </c>
      <c r="J54" s="142"/>
      <c r="K54" s="142"/>
      <c r="L54" s="142"/>
      <c r="M54" s="142"/>
      <c r="N54" s="142">
        <f t="shared" si="2"/>
        <v>0</v>
      </c>
      <c r="O54" s="142"/>
      <c r="P54" s="142"/>
      <c r="Q54" s="142"/>
      <c r="R54" s="142"/>
    </row>
    <row r="55" spans="1:18" s="139" customFormat="1" ht="15">
      <c r="A55" s="159"/>
      <c r="B55" s="158" t="s">
        <v>452</v>
      </c>
      <c r="C55" s="218" t="s">
        <v>1087</v>
      </c>
      <c r="D55" s="142">
        <f t="shared" si="0"/>
        <v>0</v>
      </c>
      <c r="E55" s="142"/>
      <c r="F55" s="142"/>
      <c r="G55" s="142"/>
      <c r="H55" s="142"/>
      <c r="I55" s="142">
        <f t="shared" si="1"/>
        <v>0</v>
      </c>
      <c r="J55" s="142"/>
      <c r="K55" s="142"/>
      <c r="L55" s="142"/>
      <c r="M55" s="142"/>
      <c r="N55" s="142">
        <f t="shared" si="2"/>
        <v>0</v>
      </c>
      <c r="O55" s="142"/>
      <c r="P55" s="142"/>
      <c r="Q55" s="142"/>
      <c r="R55" s="142"/>
    </row>
    <row r="56" spans="1:18" s="139" customFormat="1" ht="15">
      <c r="A56" s="159"/>
      <c r="B56" s="158" t="s">
        <v>452</v>
      </c>
      <c r="C56" s="218" t="s">
        <v>1088</v>
      </c>
      <c r="D56" s="142">
        <f t="shared" si="0"/>
        <v>0</v>
      </c>
      <c r="E56" s="142"/>
      <c r="F56" s="142"/>
      <c r="G56" s="142"/>
      <c r="H56" s="142"/>
      <c r="I56" s="142">
        <f t="shared" si="1"/>
        <v>0</v>
      </c>
      <c r="J56" s="142"/>
      <c r="K56" s="142"/>
      <c r="L56" s="142"/>
      <c r="M56" s="142"/>
      <c r="N56" s="142">
        <f t="shared" si="2"/>
        <v>0</v>
      </c>
      <c r="O56" s="142"/>
      <c r="P56" s="142"/>
      <c r="Q56" s="142"/>
      <c r="R56" s="142"/>
    </row>
    <row r="57" spans="1:18" s="139" customFormat="1" ht="15">
      <c r="A57" s="530"/>
      <c r="B57" s="536" t="s">
        <v>732</v>
      </c>
      <c r="C57" s="218" t="s">
        <v>1204</v>
      </c>
      <c r="D57" s="142">
        <f t="shared" si="0"/>
        <v>0</v>
      </c>
      <c r="E57" s="142"/>
      <c r="F57" s="142"/>
      <c r="G57" s="142"/>
      <c r="H57" s="142"/>
      <c r="I57" s="142">
        <f t="shared" si="1"/>
        <v>0</v>
      </c>
      <c r="J57" s="142"/>
      <c r="K57" s="142"/>
      <c r="L57" s="142"/>
      <c r="M57" s="142"/>
      <c r="N57" s="142">
        <f t="shared" si="2"/>
        <v>0</v>
      </c>
      <c r="O57" s="142"/>
      <c r="P57" s="142"/>
      <c r="Q57" s="142"/>
      <c r="R57" s="142"/>
    </row>
    <row r="58" spans="1:18" s="139" customFormat="1" ht="15">
      <c r="A58" s="530"/>
      <c r="B58" s="536" t="s">
        <v>732</v>
      </c>
      <c r="C58" s="218" t="s">
        <v>1205</v>
      </c>
      <c r="D58" s="142">
        <f t="shared" si="0"/>
        <v>0</v>
      </c>
      <c r="E58" s="142"/>
      <c r="F58" s="142"/>
      <c r="G58" s="142"/>
      <c r="H58" s="142"/>
      <c r="I58" s="142">
        <f t="shared" si="1"/>
        <v>0</v>
      </c>
      <c r="J58" s="142"/>
      <c r="K58" s="142"/>
      <c r="L58" s="142"/>
      <c r="M58" s="142"/>
      <c r="N58" s="142">
        <f t="shared" si="2"/>
        <v>0</v>
      </c>
      <c r="O58" s="142"/>
      <c r="P58" s="142"/>
      <c r="Q58" s="142"/>
      <c r="R58" s="142"/>
    </row>
    <row r="59" spans="1:18" s="139" customFormat="1" ht="25.5">
      <c r="A59" s="544">
        <v>9</v>
      </c>
      <c r="B59" s="547" t="s">
        <v>1217</v>
      </c>
      <c r="C59" s="545" t="s">
        <v>1007</v>
      </c>
      <c r="D59" s="548">
        <f t="shared" si="0"/>
        <v>0</v>
      </c>
      <c r="E59" s="548">
        <f>SUM(E60:E61)</f>
        <v>0</v>
      </c>
      <c r="F59" s="548">
        <f>SUM(F60:F61)</f>
        <v>0</v>
      </c>
      <c r="G59" s="548">
        <f>SUM(G60:G61)</f>
        <v>0</v>
      </c>
      <c r="H59" s="548">
        <f>SUM(H60:H61)</f>
        <v>0</v>
      </c>
      <c r="I59" s="548">
        <f t="shared" si="1"/>
        <v>0</v>
      </c>
      <c r="J59" s="548">
        <f>SUM(J60:J61)</f>
        <v>0</v>
      </c>
      <c r="K59" s="548">
        <f>SUM(K60:K61)</f>
        <v>0</v>
      </c>
      <c r="L59" s="548">
        <f>SUM(L60:L61)</f>
        <v>0</v>
      </c>
      <c r="M59" s="548">
        <f>SUM(M60:M61)</f>
        <v>0</v>
      </c>
      <c r="N59" s="548">
        <f t="shared" si="2"/>
        <v>0</v>
      </c>
      <c r="O59" s="548">
        <f>SUM(O60:O61)</f>
        <v>0</v>
      </c>
      <c r="P59" s="548">
        <f>SUM(P60:P61)</f>
        <v>0</v>
      </c>
      <c r="Q59" s="548">
        <f>SUM(Q60:Q61)</f>
        <v>0</v>
      </c>
      <c r="R59" s="548">
        <f>SUM(R60:R61)</f>
        <v>0</v>
      </c>
    </row>
    <row r="60" spans="1:18" s="144" customFormat="1" ht="12.75">
      <c r="A60" s="159"/>
      <c r="B60" s="158" t="s">
        <v>452</v>
      </c>
      <c r="C60" s="218" t="s">
        <v>1013</v>
      </c>
      <c r="D60" s="142">
        <f t="shared" si="0"/>
        <v>0</v>
      </c>
      <c r="E60" s="142"/>
      <c r="F60" s="142"/>
      <c r="G60" s="142"/>
      <c r="H60" s="142"/>
      <c r="I60" s="142">
        <f t="shared" si="1"/>
        <v>0</v>
      </c>
      <c r="J60" s="142"/>
      <c r="K60" s="142"/>
      <c r="L60" s="142"/>
      <c r="M60" s="142"/>
      <c r="N60" s="142">
        <f t="shared" si="2"/>
        <v>0</v>
      </c>
      <c r="O60" s="142"/>
      <c r="P60" s="142"/>
      <c r="Q60" s="142"/>
      <c r="R60" s="142"/>
    </row>
    <row r="61" spans="1:18" s="144" customFormat="1" ht="12.75">
      <c r="A61" s="159"/>
      <c r="B61" s="535" t="s">
        <v>1004</v>
      </c>
      <c r="C61" s="218" t="s">
        <v>1199</v>
      </c>
      <c r="D61" s="142">
        <f t="shared" si="0"/>
        <v>0</v>
      </c>
      <c r="E61" s="142"/>
      <c r="F61" s="142"/>
      <c r="G61" s="142"/>
      <c r="H61" s="142"/>
      <c r="I61" s="142">
        <f t="shared" si="1"/>
        <v>0</v>
      </c>
      <c r="J61" s="142"/>
      <c r="K61" s="142"/>
      <c r="L61" s="142"/>
      <c r="M61" s="142"/>
      <c r="N61" s="142">
        <f t="shared" si="2"/>
        <v>0</v>
      </c>
      <c r="O61" s="142"/>
      <c r="P61" s="142"/>
      <c r="Q61" s="142"/>
      <c r="R61" s="142"/>
    </row>
    <row r="62" spans="1:18" s="144" customFormat="1" ht="38.25">
      <c r="A62" s="544">
        <v>10</v>
      </c>
      <c r="B62" s="547" t="s">
        <v>1218</v>
      </c>
      <c r="C62" s="545" t="s">
        <v>1007</v>
      </c>
      <c r="D62" s="548">
        <f t="shared" si="0"/>
        <v>0</v>
      </c>
      <c r="E62" s="548">
        <f>SUM(E63:E73)</f>
        <v>0</v>
      </c>
      <c r="F62" s="548">
        <f>SUM(F63:F73)</f>
        <v>0</v>
      </c>
      <c r="G62" s="548">
        <f>SUM(G63:G73)</f>
        <v>0</v>
      </c>
      <c r="H62" s="548">
        <f>SUM(H63:H73)</f>
        <v>0</v>
      </c>
      <c r="I62" s="548">
        <f t="shared" si="1"/>
        <v>0</v>
      </c>
      <c r="J62" s="548">
        <f>SUM(J63:J73)</f>
        <v>0</v>
      </c>
      <c r="K62" s="548">
        <f>SUM(K63:K73)</f>
        <v>0</v>
      </c>
      <c r="L62" s="548">
        <f>SUM(L63:L73)</f>
        <v>0</v>
      </c>
      <c r="M62" s="548">
        <f>SUM(M63:M73)</f>
        <v>0</v>
      </c>
      <c r="N62" s="548">
        <f t="shared" si="2"/>
        <v>0</v>
      </c>
      <c r="O62" s="548">
        <f>SUM(O63:O73)</f>
        <v>0</v>
      </c>
      <c r="P62" s="548">
        <f>SUM(P63:P73)</f>
        <v>0</v>
      </c>
      <c r="Q62" s="548">
        <f>SUM(Q63:Q73)</f>
        <v>0</v>
      </c>
      <c r="R62" s="548">
        <f>SUM(R63:R73)</f>
        <v>0</v>
      </c>
    </row>
    <row r="63" spans="1:18" s="144" customFormat="1" ht="12.75">
      <c r="A63" s="141"/>
      <c r="B63" s="712" t="s">
        <v>1000</v>
      </c>
      <c r="C63" s="220" t="s">
        <v>1015</v>
      </c>
      <c r="D63" s="142">
        <f t="shared" si="0"/>
        <v>0</v>
      </c>
      <c r="E63" s="142"/>
      <c r="F63" s="142"/>
      <c r="G63" s="142"/>
      <c r="H63" s="142"/>
      <c r="I63" s="142">
        <f t="shared" si="1"/>
        <v>0</v>
      </c>
      <c r="J63" s="142"/>
      <c r="K63" s="142"/>
      <c r="L63" s="142"/>
      <c r="M63" s="142"/>
      <c r="N63" s="142">
        <f t="shared" si="2"/>
        <v>0</v>
      </c>
      <c r="O63" s="142"/>
      <c r="P63" s="142"/>
      <c r="Q63" s="142"/>
      <c r="R63" s="142"/>
    </row>
    <row r="64" spans="1:18" s="144" customFormat="1" ht="12.75">
      <c r="A64" s="141"/>
      <c r="B64" s="712"/>
      <c r="C64" s="220" t="s">
        <v>1100</v>
      </c>
      <c r="D64" s="142">
        <f t="shared" si="0"/>
        <v>0</v>
      </c>
      <c r="E64" s="142"/>
      <c r="F64" s="142"/>
      <c r="G64" s="142"/>
      <c r="H64" s="142"/>
      <c r="I64" s="142">
        <f t="shared" si="1"/>
        <v>0</v>
      </c>
      <c r="J64" s="142"/>
      <c r="K64" s="142"/>
      <c r="L64" s="142"/>
      <c r="M64" s="142"/>
      <c r="N64" s="142">
        <f t="shared" si="2"/>
        <v>0</v>
      </c>
      <c r="O64" s="142"/>
      <c r="P64" s="142"/>
      <c r="Q64" s="142"/>
      <c r="R64" s="142"/>
    </row>
    <row r="65" spans="1:18" s="144" customFormat="1" ht="12.75" customHeight="1">
      <c r="A65" s="141"/>
      <c r="B65" s="712" t="s">
        <v>1001</v>
      </c>
      <c r="C65" s="220"/>
      <c r="D65" s="142">
        <f t="shared" si="0"/>
        <v>0</v>
      </c>
      <c r="E65" s="142"/>
      <c r="F65" s="142"/>
      <c r="G65" s="142"/>
      <c r="H65" s="142"/>
      <c r="I65" s="142">
        <f t="shared" si="1"/>
        <v>0</v>
      </c>
      <c r="J65" s="142"/>
      <c r="K65" s="142"/>
      <c r="L65" s="142"/>
      <c r="M65" s="142"/>
      <c r="N65" s="142">
        <f t="shared" si="2"/>
        <v>0</v>
      </c>
      <c r="O65" s="142"/>
      <c r="P65" s="142"/>
      <c r="Q65" s="142"/>
      <c r="R65" s="142"/>
    </row>
    <row r="66" spans="1:18" s="144" customFormat="1" ht="12.75">
      <c r="A66" s="141"/>
      <c r="B66" s="712"/>
      <c r="C66" s="220"/>
      <c r="D66" s="142">
        <f t="shared" si="0"/>
        <v>0</v>
      </c>
      <c r="E66" s="142"/>
      <c r="F66" s="142"/>
      <c r="G66" s="142"/>
      <c r="H66" s="142"/>
      <c r="I66" s="142">
        <f t="shared" si="1"/>
        <v>0</v>
      </c>
      <c r="J66" s="142"/>
      <c r="K66" s="142"/>
      <c r="L66" s="142"/>
      <c r="M66" s="142"/>
      <c r="N66" s="142">
        <f t="shared" si="2"/>
        <v>0</v>
      </c>
      <c r="O66" s="142"/>
      <c r="P66" s="142"/>
      <c r="Q66" s="142"/>
      <c r="R66" s="142"/>
    </row>
    <row r="67" spans="1:18" s="144" customFormat="1" ht="12.75">
      <c r="A67" s="141"/>
      <c r="B67" s="712" t="s">
        <v>1002</v>
      </c>
      <c r="C67" s="220" t="s">
        <v>1100</v>
      </c>
      <c r="D67" s="142">
        <f t="shared" si="0"/>
        <v>0</v>
      </c>
      <c r="E67" s="142"/>
      <c r="F67" s="142"/>
      <c r="G67" s="142"/>
      <c r="H67" s="142"/>
      <c r="I67" s="142">
        <f t="shared" si="1"/>
        <v>0</v>
      </c>
      <c r="J67" s="142"/>
      <c r="K67" s="142"/>
      <c r="L67" s="142"/>
      <c r="M67" s="142"/>
      <c r="N67" s="142">
        <f t="shared" si="2"/>
        <v>0</v>
      </c>
      <c r="O67" s="142"/>
      <c r="P67" s="142"/>
      <c r="Q67" s="142"/>
      <c r="R67" s="142"/>
    </row>
    <row r="68" spans="1:18" s="144" customFormat="1" ht="12.75">
      <c r="A68" s="141"/>
      <c r="B68" s="712"/>
      <c r="C68" s="220"/>
      <c r="D68" s="142">
        <f t="shared" si="0"/>
        <v>0</v>
      </c>
      <c r="E68" s="142"/>
      <c r="F68" s="142"/>
      <c r="G68" s="142"/>
      <c r="H68" s="142"/>
      <c r="I68" s="142">
        <f t="shared" si="1"/>
        <v>0</v>
      </c>
      <c r="J68" s="142"/>
      <c r="K68" s="142"/>
      <c r="L68" s="142"/>
      <c r="M68" s="142"/>
      <c r="N68" s="142">
        <f t="shared" si="2"/>
        <v>0</v>
      </c>
      <c r="O68" s="142"/>
      <c r="P68" s="142"/>
      <c r="Q68" s="142"/>
      <c r="R68" s="142"/>
    </row>
    <row r="69" spans="1:18" s="144" customFormat="1" ht="12.75">
      <c r="A69" s="141"/>
      <c r="B69" s="712"/>
      <c r="C69" s="220"/>
      <c r="D69" s="142">
        <f t="shared" si="0"/>
        <v>0</v>
      </c>
      <c r="E69" s="142"/>
      <c r="F69" s="142"/>
      <c r="G69" s="142"/>
      <c r="H69" s="142"/>
      <c r="I69" s="142">
        <f t="shared" si="1"/>
        <v>0</v>
      </c>
      <c r="J69" s="142"/>
      <c r="K69" s="142"/>
      <c r="L69" s="142"/>
      <c r="M69" s="142"/>
      <c r="N69" s="142">
        <f t="shared" si="2"/>
        <v>0</v>
      </c>
      <c r="O69" s="142"/>
      <c r="P69" s="142"/>
      <c r="Q69" s="142"/>
      <c r="R69" s="142"/>
    </row>
    <row r="70" spans="1:18" s="144" customFormat="1" ht="12.75">
      <c r="A70" s="141"/>
      <c r="B70" s="712"/>
      <c r="C70" s="220"/>
      <c r="D70" s="142">
        <f t="shared" si="0"/>
        <v>0</v>
      </c>
      <c r="E70" s="142"/>
      <c r="F70" s="142"/>
      <c r="G70" s="142"/>
      <c r="H70" s="142"/>
      <c r="I70" s="142">
        <f t="shared" si="1"/>
        <v>0</v>
      </c>
      <c r="J70" s="142"/>
      <c r="K70" s="142"/>
      <c r="L70" s="142"/>
      <c r="M70" s="142"/>
      <c r="N70" s="142">
        <f t="shared" si="2"/>
        <v>0</v>
      </c>
      <c r="O70" s="142"/>
      <c r="P70" s="142"/>
      <c r="Q70" s="142"/>
      <c r="R70" s="142"/>
    </row>
    <row r="71" spans="1:18" s="144" customFormat="1" ht="12.75">
      <c r="A71" s="141"/>
      <c r="B71" s="712"/>
      <c r="C71" s="220"/>
      <c r="D71" s="142">
        <f t="shared" si="0"/>
        <v>0</v>
      </c>
      <c r="E71" s="142"/>
      <c r="F71" s="142"/>
      <c r="G71" s="142"/>
      <c r="H71" s="142"/>
      <c r="I71" s="142">
        <f t="shared" si="1"/>
        <v>0</v>
      </c>
      <c r="J71" s="142"/>
      <c r="K71" s="142"/>
      <c r="L71" s="142"/>
      <c r="M71" s="142"/>
      <c r="N71" s="142">
        <f t="shared" si="2"/>
        <v>0</v>
      </c>
      <c r="O71" s="142"/>
      <c r="P71" s="142"/>
      <c r="Q71" s="142"/>
      <c r="R71" s="142"/>
    </row>
    <row r="72" spans="1:18" s="144" customFormat="1" ht="12.75">
      <c r="A72" s="141"/>
      <c r="B72" s="535" t="s">
        <v>1004</v>
      </c>
      <c r="C72" s="220" t="s">
        <v>1101</v>
      </c>
      <c r="D72" s="142">
        <f t="shared" si="0"/>
        <v>0</v>
      </c>
      <c r="E72" s="142"/>
      <c r="F72" s="142"/>
      <c r="G72" s="142"/>
      <c r="H72" s="142"/>
      <c r="I72" s="142">
        <f t="shared" si="1"/>
        <v>0</v>
      </c>
      <c r="J72" s="142"/>
      <c r="K72" s="142"/>
      <c r="L72" s="142"/>
      <c r="M72" s="142"/>
      <c r="N72" s="142">
        <f t="shared" si="2"/>
        <v>0</v>
      </c>
      <c r="O72" s="142"/>
      <c r="P72" s="142"/>
      <c r="Q72" s="142"/>
      <c r="R72" s="142"/>
    </row>
    <row r="73" spans="1:18" s="144" customFormat="1" ht="12.75">
      <c r="A73" s="537"/>
      <c r="B73" s="536" t="s">
        <v>1005</v>
      </c>
      <c r="C73" s="220" t="s">
        <v>1203</v>
      </c>
      <c r="D73" s="142">
        <f t="shared" si="0"/>
        <v>0</v>
      </c>
      <c r="E73" s="142"/>
      <c r="F73" s="142"/>
      <c r="G73" s="142"/>
      <c r="H73" s="142"/>
      <c r="I73" s="142">
        <f t="shared" si="1"/>
        <v>0</v>
      </c>
      <c r="J73" s="142"/>
      <c r="K73" s="142"/>
      <c r="L73" s="142"/>
      <c r="M73" s="142"/>
      <c r="N73" s="142">
        <f t="shared" si="2"/>
        <v>0</v>
      </c>
      <c r="O73" s="142"/>
      <c r="P73" s="142"/>
      <c r="Q73" s="142"/>
      <c r="R73" s="142"/>
    </row>
    <row r="74" spans="1:18" s="144" customFormat="1" ht="12.75">
      <c r="A74" s="148"/>
      <c r="B74" s="148" t="s">
        <v>451</v>
      </c>
      <c r="C74" s="140"/>
      <c r="D74" s="157">
        <f>SUM(E74:H74)</f>
        <v>380000</v>
      </c>
      <c r="E74" s="157">
        <f>E16+E23+E29+E39+E41+E45+E47+E59+E62+E12</f>
        <v>0</v>
      </c>
      <c r="F74" s="157">
        <f>F16+F23+F29+F39+F41+F45+F47+F59+F62+F12</f>
        <v>0</v>
      </c>
      <c r="G74" s="157">
        <f>G16+G23+G29+G39+G41+G45+G47+G59+G62+G12</f>
        <v>0</v>
      </c>
      <c r="H74" s="157">
        <f>H16+H23+H29+H39+H41+H45+H47+H59+H62+H12</f>
        <v>380000</v>
      </c>
      <c r="I74" s="157">
        <f>SUM(J74:M74)</f>
        <v>367683</v>
      </c>
      <c r="J74" s="157">
        <f>J16+J23+J29+J39+J41+J45+J47+J59+J62+J12</f>
        <v>0</v>
      </c>
      <c r="K74" s="157">
        <f>K16+K23+K29+K39+K41+K45+K47+K59+K62+K12</f>
        <v>0</v>
      </c>
      <c r="L74" s="157">
        <f>L16+L23+L29+L39+L41+L45+L47+L59+L62+L12</f>
        <v>0</v>
      </c>
      <c r="M74" s="157">
        <f>M16+M23+M29+M39+M41+M45+M47+M59+M62+M12</f>
        <v>367683</v>
      </c>
      <c r="N74" s="157">
        <f>SUM(O74:R74)</f>
        <v>367683</v>
      </c>
      <c r="O74" s="157">
        <f>O16+O23+O29+O39+O41+O45+O47+O59+O62+O12</f>
        <v>0</v>
      </c>
      <c r="P74" s="157">
        <f>P16+P23+P29+P39+P41+P45+P47+P59+P62+P12</f>
        <v>0</v>
      </c>
      <c r="Q74" s="157">
        <f>Q16+Q23+Q29+Q39+Q41+Q45+Q47+Q59+Q62+Q12</f>
        <v>0</v>
      </c>
      <c r="R74" s="157">
        <f>R16+R23+R29+R39+R41+R45+R47+R59+R62+R12</f>
        <v>367683</v>
      </c>
    </row>
    <row r="75" spans="1:18" s="540" customFormat="1" ht="15">
      <c r="A75" s="76"/>
      <c r="B75" s="539"/>
      <c r="C75" s="539"/>
      <c r="D75" s="538">
        <f>D11-D74</f>
        <v>0</v>
      </c>
      <c r="E75" s="538">
        <f aca="true" t="shared" si="3" ref="E75:R75">E11-E74</f>
        <v>0</v>
      </c>
      <c r="F75" s="538">
        <f t="shared" si="3"/>
        <v>0</v>
      </c>
      <c r="G75" s="538">
        <f t="shared" si="3"/>
        <v>0</v>
      </c>
      <c r="H75" s="538">
        <f t="shared" si="3"/>
        <v>0</v>
      </c>
      <c r="I75" s="538">
        <f t="shared" si="3"/>
        <v>0</v>
      </c>
      <c r="J75" s="538">
        <f t="shared" si="3"/>
        <v>0</v>
      </c>
      <c r="K75" s="538">
        <f t="shared" si="3"/>
        <v>0</v>
      </c>
      <c r="L75" s="538">
        <f t="shared" si="3"/>
        <v>0</v>
      </c>
      <c r="M75" s="538">
        <f t="shared" si="3"/>
        <v>0</v>
      </c>
      <c r="N75" s="538">
        <f t="shared" si="3"/>
        <v>0</v>
      </c>
      <c r="O75" s="538">
        <f t="shared" si="3"/>
        <v>0</v>
      </c>
      <c r="P75" s="538">
        <f t="shared" si="3"/>
        <v>0</v>
      </c>
      <c r="Q75" s="538">
        <f t="shared" si="3"/>
        <v>0</v>
      </c>
      <c r="R75" s="538">
        <f t="shared" si="3"/>
        <v>0</v>
      </c>
    </row>
    <row r="77" ht="12.75">
      <c r="B77" s="58" t="s">
        <v>1102</v>
      </c>
    </row>
    <row r="78" ht="12.75">
      <c r="B78" s="136"/>
    </row>
    <row r="79" ht="12.75">
      <c r="B79" s="58" t="s">
        <v>443</v>
      </c>
    </row>
    <row r="80" ht="12.75">
      <c r="B80" s="136"/>
    </row>
    <row r="81" ht="12.75">
      <c r="B81" s="58" t="s">
        <v>454</v>
      </c>
    </row>
  </sheetData>
  <sheetProtection/>
  <mergeCells count="28">
    <mergeCell ref="M7:M8"/>
    <mergeCell ref="R7:R8"/>
    <mergeCell ref="E7:E8"/>
    <mergeCell ref="J7:J8"/>
    <mergeCell ref="N7:N8"/>
    <mergeCell ref="O7:O8"/>
    <mergeCell ref="P7:P8"/>
    <mergeCell ref="Q7:Q8"/>
    <mergeCell ref="B63:B64"/>
    <mergeCell ref="B65:B66"/>
    <mergeCell ref="B67:B71"/>
    <mergeCell ref="L7:L8"/>
    <mergeCell ref="C6:C8"/>
    <mergeCell ref="B10:R10"/>
    <mergeCell ref="D6:H6"/>
    <mergeCell ref="I6:M6"/>
    <mergeCell ref="N6:R6"/>
    <mergeCell ref="H7:H8"/>
    <mergeCell ref="A2:Q2"/>
    <mergeCell ref="A3:Q3"/>
    <mergeCell ref="A4:Q4"/>
    <mergeCell ref="A6:A8"/>
    <mergeCell ref="G7:G8"/>
    <mergeCell ref="D7:D8"/>
    <mergeCell ref="F7:F8"/>
    <mergeCell ref="I7:I8"/>
    <mergeCell ref="K7:K8"/>
    <mergeCell ref="B6:B8"/>
  </mergeCells>
  <printOptions/>
  <pageMargins left="0.7086614173228347" right="0.7086614173228347" top="0.7480314960629921" bottom="0.58" header="0.31496062992125984" footer="0.31496062992125984"/>
  <pageSetup fitToHeight="3" fitToWidth="1" horizontalDpi="600" verticalDpi="600" orientation="landscape" paperSize="9" scale="51" r:id="rId1"/>
</worksheet>
</file>

<file path=xl/worksheets/sheet12.xml><?xml version="1.0" encoding="utf-8"?>
<worksheet xmlns="http://schemas.openxmlformats.org/spreadsheetml/2006/main" xmlns:r="http://schemas.openxmlformats.org/officeDocument/2006/relationships">
  <sheetPr>
    <tabColor rgb="FFFFFF00"/>
    <pageSetUpPr fitToPage="1"/>
  </sheetPr>
  <dimension ref="A2:R81"/>
  <sheetViews>
    <sheetView zoomScalePageLayoutView="0" workbookViewId="0" topLeftCell="A19">
      <pane xSplit="2" topLeftCell="C1" activePane="topRight" state="frozen"/>
      <selection pane="topLeft" activeCell="A46" sqref="A46"/>
      <selection pane="topRight" activeCell="H36" sqref="H36"/>
    </sheetView>
  </sheetViews>
  <sheetFormatPr defaultColWidth="9.00390625" defaultRowHeight="12.75"/>
  <cols>
    <col min="1" max="1" width="6.75390625" style="58" customWidth="1"/>
    <col min="2" max="2" width="49.875" style="58" customWidth="1"/>
    <col min="3" max="3" width="18.625" style="58" customWidth="1"/>
    <col min="4" max="18" width="12.75390625" style="58" customWidth="1"/>
    <col min="19" max="16384" width="9.125" style="58" customWidth="1"/>
  </cols>
  <sheetData>
    <row r="1" ht="15" customHeight="1"/>
    <row r="2" spans="1:17" ht="16.5" customHeight="1">
      <c r="A2" s="713" t="s">
        <v>1193</v>
      </c>
      <c r="B2" s="713"/>
      <c r="C2" s="713"/>
      <c r="D2" s="713"/>
      <c r="E2" s="713"/>
      <c r="F2" s="713"/>
      <c r="G2" s="713"/>
      <c r="H2" s="713"/>
      <c r="I2" s="713"/>
      <c r="J2" s="713"/>
      <c r="K2" s="713"/>
      <c r="L2" s="713"/>
      <c r="M2" s="713"/>
      <c r="N2" s="713"/>
      <c r="O2" s="713"/>
      <c r="P2" s="713"/>
      <c r="Q2" s="713"/>
    </row>
    <row r="3" spans="1:17" ht="15">
      <c r="A3" s="714" t="s">
        <v>732</v>
      </c>
      <c r="B3" s="714"/>
      <c r="C3" s="714"/>
      <c r="D3" s="714"/>
      <c r="E3" s="714"/>
      <c r="F3" s="714"/>
      <c r="G3" s="714"/>
      <c r="H3" s="714"/>
      <c r="I3" s="714"/>
      <c r="J3" s="714"/>
      <c r="K3" s="714"/>
      <c r="L3" s="714"/>
      <c r="M3" s="714"/>
      <c r="N3" s="714"/>
      <c r="O3" s="714"/>
      <c r="P3" s="714"/>
      <c r="Q3" s="714"/>
    </row>
    <row r="4" spans="1:17" ht="15">
      <c r="A4" s="714" t="str">
        <f>'Программные мероприятия в ФУ'!A4:L4</f>
        <v>по состоянию на 01.01.2016 г.</v>
      </c>
      <c r="B4" s="714"/>
      <c r="C4" s="714"/>
      <c r="D4" s="714"/>
      <c r="E4" s="714"/>
      <c r="F4" s="714"/>
      <c r="G4" s="714"/>
      <c r="H4" s="714"/>
      <c r="I4" s="714"/>
      <c r="J4" s="714"/>
      <c r="K4" s="714"/>
      <c r="L4" s="714"/>
      <c r="M4" s="714"/>
      <c r="N4" s="714"/>
      <c r="O4" s="714"/>
      <c r="P4" s="714"/>
      <c r="Q4" s="714"/>
    </row>
    <row r="5" spans="1:17" ht="12.75">
      <c r="A5" s="136"/>
      <c r="B5" s="136"/>
      <c r="C5" s="136"/>
      <c r="D5" s="136"/>
      <c r="E5" s="136"/>
      <c r="F5" s="136"/>
      <c r="G5" s="136"/>
      <c r="H5" s="136"/>
      <c r="I5" s="136"/>
      <c r="J5" s="136"/>
      <c r="K5" s="136"/>
      <c r="L5" s="136"/>
      <c r="M5" s="136"/>
      <c r="N5" s="136"/>
      <c r="O5" s="136"/>
      <c r="P5" s="136"/>
      <c r="Q5" s="136"/>
    </row>
    <row r="6" spans="1:18" s="553" customFormat="1" ht="12.75" customHeight="1">
      <c r="A6" s="711" t="s">
        <v>1220</v>
      </c>
      <c r="B6" s="711" t="s">
        <v>445</v>
      </c>
      <c r="C6" s="722" t="s">
        <v>998</v>
      </c>
      <c r="D6" s="722" t="s">
        <v>1191</v>
      </c>
      <c r="E6" s="722"/>
      <c r="F6" s="722"/>
      <c r="G6" s="722"/>
      <c r="H6" s="722"/>
      <c r="I6" s="722" t="s">
        <v>1194</v>
      </c>
      <c r="J6" s="722"/>
      <c r="K6" s="722"/>
      <c r="L6" s="722"/>
      <c r="M6" s="722"/>
      <c r="N6" s="722" t="s">
        <v>1192</v>
      </c>
      <c r="O6" s="722"/>
      <c r="P6" s="722"/>
      <c r="Q6" s="722"/>
      <c r="R6" s="722"/>
    </row>
    <row r="7" spans="1:18" s="553" customFormat="1" ht="12.75" customHeight="1">
      <c r="A7" s="711"/>
      <c r="B7" s="711"/>
      <c r="C7" s="722"/>
      <c r="D7" s="722" t="s">
        <v>446</v>
      </c>
      <c r="E7" s="722" t="s">
        <v>1202</v>
      </c>
      <c r="F7" s="722" t="s">
        <v>448</v>
      </c>
      <c r="G7" s="722" t="s">
        <v>449</v>
      </c>
      <c r="H7" s="722" t="s">
        <v>1206</v>
      </c>
      <c r="I7" s="722" t="s">
        <v>446</v>
      </c>
      <c r="J7" s="722" t="s">
        <v>1202</v>
      </c>
      <c r="K7" s="722" t="s">
        <v>448</v>
      </c>
      <c r="L7" s="722" t="s">
        <v>449</v>
      </c>
      <c r="M7" s="722" t="s">
        <v>1206</v>
      </c>
      <c r="N7" s="722" t="s">
        <v>446</v>
      </c>
      <c r="O7" s="722" t="s">
        <v>1202</v>
      </c>
      <c r="P7" s="722" t="s">
        <v>448</v>
      </c>
      <c r="Q7" s="722" t="s">
        <v>449</v>
      </c>
      <c r="R7" s="722" t="s">
        <v>1206</v>
      </c>
    </row>
    <row r="8" spans="1:18" s="553" customFormat="1" ht="12.75">
      <c r="A8" s="711"/>
      <c r="B8" s="711"/>
      <c r="C8" s="722"/>
      <c r="D8" s="722"/>
      <c r="E8" s="722"/>
      <c r="F8" s="722"/>
      <c r="G8" s="722"/>
      <c r="H8" s="722"/>
      <c r="I8" s="722"/>
      <c r="J8" s="722"/>
      <c r="K8" s="722"/>
      <c r="L8" s="722"/>
      <c r="M8" s="722"/>
      <c r="N8" s="722"/>
      <c r="O8" s="722"/>
      <c r="P8" s="722"/>
      <c r="Q8" s="722"/>
      <c r="R8" s="722"/>
    </row>
    <row r="9" spans="1:18" s="553" customFormat="1" ht="12.75">
      <c r="A9" s="551">
        <v>1</v>
      </c>
      <c r="B9" s="551">
        <v>2</v>
      </c>
      <c r="C9" s="551">
        <v>3</v>
      </c>
      <c r="D9" s="216">
        <v>4</v>
      </c>
      <c r="E9" s="216">
        <v>5</v>
      </c>
      <c r="F9" s="216">
        <v>6</v>
      </c>
      <c r="G9" s="216">
        <v>7</v>
      </c>
      <c r="H9" s="216">
        <v>8</v>
      </c>
      <c r="I9" s="216">
        <v>9</v>
      </c>
      <c r="J9" s="216">
        <v>10</v>
      </c>
      <c r="K9" s="216">
        <v>11</v>
      </c>
      <c r="L9" s="216">
        <v>12</v>
      </c>
      <c r="M9" s="216">
        <v>13</v>
      </c>
      <c r="N9" s="216">
        <v>14</v>
      </c>
      <c r="O9" s="216">
        <v>15</v>
      </c>
      <c r="P9" s="216">
        <v>16</v>
      </c>
      <c r="Q9" s="216">
        <v>17</v>
      </c>
      <c r="R9" s="216">
        <v>18</v>
      </c>
    </row>
    <row r="10" spans="1:17" ht="15.75">
      <c r="A10" s="225"/>
      <c r="B10" s="727" t="s">
        <v>1022</v>
      </c>
      <c r="C10" s="728"/>
      <c r="D10" s="728"/>
      <c r="E10" s="728"/>
      <c r="F10" s="728"/>
      <c r="G10" s="728"/>
      <c r="H10" s="728"/>
      <c r="I10" s="728"/>
      <c r="J10" s="728"/>
      <c r="K10" s="728"/>
      <c r="L10" s="728"/>
      <c r="M10" s="728"/>
      <c r="N10" s="728"/>
      <c r="O10" s="728"/>
      <c r="P10" s="728"/>
      <c r="Q10" s="729"/>
    </row>
    <row r="11" spans="1:18" ht="12.75">
      <c r="A11" s="59"/>
      <c r="B11" s="138" t="s">
        <v>992</v>
      </c>
      <c r="C11" s="226"/>
      <c r="D11" s="157">
        <f>SUM(E11:H11)</f>
        <v>4553100</v>
      </c>
      <c r="E11" s="157">
        <f>E16+E23+E29+E39+E41+E45+E47+E59+E62+E12</f>
        <v>0</v>
      </c>
      <c r="F11" s="157">
        <f>F16+F23+F29+F39+F41+F45+F47+F59+F62+F12</f>
        <v>0</v>
      </c>
      <c r="G11" s="157">
        <f>G16+G23+G29+G39+G41+G45+G47+G59+G62+G12</f>
        <v>4503100</v>
      </c>
      <c r="H11" s="157">
        <f>H16+H23+H29+H39+H41+H45+H47+H59+H62+H12</f>
        <v>50000</v>
      </c>
      <c r="I11" s="157">
        <f>SUM(J11:M11)</f>
        <v>4536974.720000001</v>
      </c>
      <c r="J11" s="157">
        <f>J16+J23+J29+J39+J41+J45+J47+J59+J62+J12</f>
        <v>0</v>
      </c>
      <c r="K11" s="157">
        <f>K16+K23+K29+K39+K41+K45+K47+K59+K62+K12</f>
        <v>0</v>
      </c>
      <c r="L11" s="157">
        <f>L16+L23+L29+L39+L41+L45+L47+L59+L62+L12</f>
        <v>4503064.48</v>
      </c>
      <c r="M11" s="157">
        <f>M16+M23+M29+M39+M41+M45+M47+M59+M62+M12</f>
        <v>33910.24</v>
      </c>
      <c r="N11" s="157">
        <f>SUM(O11:R11)</f>
        <v>4536974.720000001</v>
      </c>
      <c r="O11" s="157">
        <f>O16+O23+O29+O39+O41+O45+O47+O59+O62+O12</f>
        <v>0</v>
      </c>
      <c r="P11" s="157">
        <f>P16+P23+P29+P39+P41+P45+P47+P59+P62+P12</f>
        <v>0</v>
      </c>
      <c r="Q11" s="157">
        <f>Q16+Q23+Q29+Q39+Q41+Q45+Q47+Q59+Q62+Q12</f>
        <v>4503064.48</v>
      </c>
      <c r="R11" s="157">
        <f>R16+R23+R29+R39+R41+R45+R47+R59+R62+R12</f>
        <v>33910.24</v>
      </c>
    </row>
    <row r="12" spans="1:18" ht="38.25">
      <c r="A12" s="542">
        <v>1</v>
      </c>
      <c r="B12" s="547" t="s">
        <v>1209</v>
      </c>
      <c r="C12" s="543" t="s">
        <v>1007</v>
      </c>
      <c r="D12" s="548">
        <f aca="true" t="shared" si="0" ref="D12:D73">SUM(E12:H12)</f>
        <v>0</v>
      </c>
      <c r="E12" s="548">
        <f>SUM(E13:E15)</f>
        <v>0</v>
      </c>
      <c r="F12" s="548">
        <f>SUM(F13:F15)</f>
        <v>0</v>
      </c>
      <c r="G12" s="548">
        <f>SUM(G13:G15)</f>
        <v>0</v>
      </c>
      <c r="H12" s="548">
        <f>SUM(H13:H15)</f>
        <v>0</v>
      </c>
      <c r="I12" s="548">
        <f aca="true" t="shared" si="1" ref="I12:I73">SUM(J12:M12)</f>
        <v>0</v>
      </c>
      <c r="J12" s="548">
        <f>SUM(J13:J15)</f>
        <v>0</v>
      </c>
      <c r="K12" s="548">
        <f>SUM(K13:K15)</f>
        <v>0</v>
      </c>
      <c r="L12" s="548">
        <f>SUM(L13:L15)</f>
        <v>0</v>
      </c>
      <c r="M12" s="548">
        <f>SUM(M13:M15)</f>
        <v>0</v>
      </c>
      <c r="N12" s="548">
        <f>SUM(O12:R12)</f>
        <v>0</v>
      </c>
      <c r="O12" s="548">
        <f>SUM(O13:O15)</f>
        <v>0</v>
      </c>
      <c r="P12" s="548">
        <f>SUM(P13:P15)</f>
        <v>0</v>
      </c>
      <c r="Q12" s="548">
        <f>SUM(Q13:Q15)</f>
        <v>0</v>
      </c>
      <c r="R12" s="548">
        <f>SUM(R13:R15)</f>
        <v>0</v>
      </c>
    </row>
    <row r="13" spans="1:18" ht="12.75">
      <c r="A13" s="527"/>
      <c r="B13" s="535" t="s">
        <v>1000</v>
      </c>
      <c r="C13" s="220" t="s">
        <v>1201</v>
      </c>
      <c r="D13" s="142">
        <f>SUM(E13:H13)</f>
        <v>0</v>
      </c>
      <c r="E13" s="142"/>
      <c r="F13" s="142"/>
      <c r="G13" s="142"/>
      <c r="H13" s="142"/>
      <c r="I13" s="142">
        <f t="shared" si="1"/>
        <v>0</v>
      </c>
      <c r="J13" s="142"/>
      <c r="K13" s="142"/>
      <c r="L13" s="142"/>
      <c r="M13" s="142"/>
      <c r="N13" s="142">
        <f aca="true" t="shared" si="2" ref="N13:N73">SUM(O13:R13)</f>
        <v>0</v>
      </c>
      <c r="O13" s="142"/>
      <c r="P13" s="142"/>
      <c r="Q13" s="142"/>
      <c r="R13" s="142"/>
    </row>
    <row r="14" spans="1:18" ht="12.75">
      <c r="A14" s="527"/>
      <c r="B14" s="535" t="s">
        <v>1001</v>
      </c>
      <c r="C14" s="220" t="s">
        <v>1201</v>
      </c>
      <c r="D14" s="142">
        <f t="shared" si="0"/>
        <v>0</v>
      </c>
      <c r="E14" s="142"/>
      <c r="F14" s="142"/>
      <c r="G14" s="142"/>
      <c r="H14" s="142"/>
      <c r="I14" s="142">
        <f t="shared" si="1"/>
        <v>0</v>
      </c>
      <c r="J14" s="142"/>
      <c r="K14" s="142"/>
      <c r="L14" s="142"/>
      <c r="M14" s="142"/>
      <c r="N14" s="142">
        <f t="shared" si="2"/>
        <v>0</v>
      </c>
      <c r="O14" s="142"/>
      <c r="P14" s="142"/>
      <c r="Q14" s="142"/>
      <c r="R14" s="142"/>
    </row>
    <row r="15" spans="1:18" ht="12.75">
      <c r="A15" s="527"/>
      <c r="B15" s="535" t="s">
        <v>1002</v>
      </c>
      <c r="C15" s="220" t="s">
        <v>1201</v>
      </c>
      <c r="D15" s="142">
        <f t="shared" si="0"/>
        <v>0</v>
      </c>
      <c r="E15" s="142"/>
      <c r="F15" s="142"/>
      <c r="G15" s="142"/>
      <c r="H15" s="142"/>
      <c r="I15" s="142">
        <f t="shared" si="1"/>
        <v>0</v>
      </c>
      <c r="J15" s="142"/>
      <c r="K15" s="142"/>
      <c r="L15" s="142"/>
      <c r="M15" s="142"/>
      <c r="N15" s="142">
        <f t="shared" si="2"/>
        <v>0</v>
      </c>
      <c r="O15" s="142"/>
      <c r="P15" s="142"/>
      <c r="Q15" s="142"/>
      <c r="R15" s="142"/>
    </row>
    <row r="16" spans="1:18" s="139" customFormat="1" ht="51">
      <c r="A16" s="544">
        <v>2</v>
      </c>
      <c r="B16" s="547" t="s">
        <v>1210</v>
      </c>
      <c r="C16" s="543" t="s">
        <v>1007</v>
      </c>
      <c r="D16" s="548">
        <f>SUM(E16:H16)</f>
        <v>0</v>
      </c>
      <c r="E16" s="548">
        <f>SUM(E17:E22)</f>
        <v>0</v>
      </c>
      <c r="F16" s="548">
        <f>SUM(F17:F22)</f>
        <v>0</v>
      </c>
      <c r="G16" s="548">
        <f>SUM(G17:G22)</f>
        <v>0</v>
      </c>
      <c r="H16" s="548">
        <f>SUM(H17:H22)</f>
        <v>0</v>
      </c>
      <c r="I16" s="548">
        <f t="shared" si="1"/>
        <v>0</v>
      </c>
      <c r="J16" s="548">
        <f>SUM(J17:J22)</f>
        <v>0</v>
      </c>
      <c r="K16" s="548">
        <f>SUM(K17:K22)</f>
        <v>0</v>
      </c>
      <c r="L16" s="548">
        <f>SUM(L17:L22)</f>
        <v>0</v>
      </c>
      <c r="M16" s="548">
        <f>SUM(M17:M22)</f>
        <v>0</v>
      </c>
      <c r="N16" s="548">
        <f t="shared" si="2"/>
        <v>0</v>
      </c>
      <c r="O16" s="548">
        <f>SUM(O17:O22)</f>
        <v>0</v>
      </c>
      <c r="P16" s="548">
        <f>SUM(P17:P22)</f>
        <v>0</v>
      </c>
      <c r="Q16" s="548">
        <f>SUM(Q17:Q22)</f>
        <v>0</v>
      </c>
      <c r="R16" s="548">
        <f>SUM(R17:R22)</f>
        <v>0</v>
      </c>
    </row>
    <row r="17" spans="1:18" s="2" customFormat="1" ht="12.75">
      <c r="A17" s="529"/>
      <c r="B17" s="70" t="s">
        <v>456</v>
      </c>
      <c r="C17" s="218" t="s">
        <v>999</v>
      </c>
      <c r="D17" s="142">
        <f t="shared" si="0"/>
        <v>0</v>
      </c>
      <c r="E17" s="142"/>
      <c r="F17" s="142"/>
      <c r="G17" s="142"/>
      <c r="H17" s="142"/>
      <c r="I17" s="142">
        <f t="shared" si="1"/>
        <v>0</v>
      </c>
      <c r="J17" s="142"/>
      <c r="K17" s="142"/>
      <c r="L17" s="142"/>
      <c r="M17" s="142"/>
      <c r="N17" s="142">
        <f t="shared" si="2"/>
        <v>0</v>
      </c>
      <c r="O17" s="142"/>
      <c r="P17" s="142"/>
      <c r="Q17" s="142"/>
      <c r="R17" s="142"/>
    </row>
    <row r="18" spans="1:18" s="2" customFormat="1" ht="12.75">
      <c r="A18" s="528"/>
      <c r="B18" s="70" t="s">
        <v>456</v>
      </c>
      <c r="C18" s="219" t="s">
        <v>1101</v>
      </c>
      <c r="D18" s="142">
        <f t="shared" si="0"/>
        <v>0</v>
      </c>
      <c r="E18" s="142"/>
      <c r="F18" s="142"/>
      <c r="G18" s="142"/>
      <c r="H18" s="142"/>
      <c r="I18" s="142">
        <f t="shared" si="1"/>
        <v>0</v>
      </c>
      <c r="J18" s="142"/>
      <c r="K18" s="142"/>
      <c r="L18" s="142"/>
      <c r="M18" s="142"/>
      <c r="N18" s="142">
        <f t="shared" si="2"/>
        <v>0</v>
      </c>
      <c r="O18" s="142"/>
      <c r="P18" s="142"/>
      <c r="Q18" s="142"/>
      <c r="R18" s="142"/>
    </row>
    <row r="19" spans="1:18" s="2" customFormat="1" ht="12.75">
      <c r="A19" s="528"/>
      <c r="B19" s="70" t="s">
        <v>456</v>
      </c>
      <c r="C19" s="219" t="s">
        <v>1097</v>
      </c>
      <c r="D19" s="142">
        <f t="shared" si="0"/>
        <v>0</v>
      </c>
      <c r="E19" s="157"/>
      <c r="F19" s="157"/>
      <c r="G19" s="157"/>
      <c r="H19" s="157"/>
      <c r="I19" s="142">
        <f t="shared" si="1"/>
        <v>0</v>
      </c>
      <c r="J19" s="157"/>
      <c r="K19" s="157"/>
      <c r="L19" s="157"/>
      <c r="M19" s="157"/>
      <c r="N19" s="142">
        <f t="shared" si="2"/>
        <v>0</v>
      </c>
      <c r="O19" s="157"/>
      <c r="P19" s="157"/>
      <c r="Q19" s="157"/>
      <c r="R19" s="157"/>
    </row>
    <row r="20" spans="1:18" s="2" customFormat="1" ht="12.75">
      <c r="A20" s="528"/>
      <c r="B20" s="535" t="s">
        <v>1001</v>
      </c>
      <c r="C20" s="227" t="s">
        <v>1100</v>
      </c>
      <c r="D20" s="142">
        <f t="shared" si="0"/>
        <v>0</v>
      </c>
      <c r="E20" s="142"/>
      <c r="F20" s="142"/>
      <c r="G20" s="142"/>
      <c r="H20" s="142"/>
      <c r="I20" s="142">
        <f t="shared" si="1"/>
        <v>0</v>
      </c>
      <c r="J20" s="142"/>
      <c r="K20" s="142"/>
      <c r="L20" s="142"/>
      <c r="M20" s="142"/>
      <c r="N20" s="142">
        <f t="shared" si="2"/>
        <v>0</v>
      </c>
      <c r="O20" s="142"/>
      <c r="P20" s="142"/>
      <c r="Q20" s="142"/>
      <c r="R20" s="142"/>
    </row>
    <row r="21" spans="1:18" s="2" customFormat="1" ht="12.75">
      <c r="A21" s="528"/>
      <c r="B21" s="535" t="s">
        <v>1002</v>
      </c>
      <c r="C21" s="227" t="s">
        <v>1100</v>
      </c>
      <c r="D21" s="142">
        <f t="shared" si="0"/>
        <v>0</v>
      </c>
      <c r="E21" s="142"/>
      <c r="F21" s="142"/>
      <c r="G21" s="142"/>
      <c r="H21" s="142"/>
      <c r="I21" s="142">
        <f t="shared" si="1"/>
        <v>0</v>
      </c>
      <c r="J21" s="142"/>
      <c r="K21" s="142"/>
      <c r="L21" s="142"/>
      <c r="M21" s="142"/>
      <c r="N21" s="142">
        <f t="shared" si="2"/>
        <v>0</v>
      </c>
      <c r="O21" s="142"/>
      <c r="P21" s="142"/>
      <c r="Q21" s="142"/>
      <c r="R21" s="142"/>
    </row>
    <row r="22" spans="1:18" s="139" customFormat="1" ht="15">
      <c r="A22" s="528"/>
      <c r="B22" s="70" t="s">
        <v>1197</v>
      </c>
      <c r="C22" s="219" t="s">
        <v>1198</v>
      </c>
      <c r="D22" s="142">
        <f t="shared" si="0"/>
        <v>0</v>
      </c>
      <c r="E22" s="142"/>
      <c r="F22" s="142"/>
      <c r="G22" s="142"/>
      <c r="H22" s="142"/>
      <c r="I22" s="142">
        <f t="shared" si="1"/>
        <v>0</v>
      </c>
      <c r="J22" s="142"/>
      <c r="K22" s="142"/>
      <c r="L22" s="142"/>
      <c r="M22" s="142"/>
      <c r="N22" s="142">
        <f t="shared" si="2"/>
        <v>0</v>
      </c>
      <c r="O22" s="142"/>
      <c r="P22" s="142"/>
      <c r="Q22" s="142"/>
      <c r="R22" s="142"/>
    </row>
    <row r="23" spans="1:18" s="2" customFormat="1" ht="25.5" customHeight="1">
      <c r="A23" s="546">
        <v>3</v>
      </c>
      <c r="B23" s="547" t="s">
        <v>1211</v>
      </c>
      <c r="C23" s="549" t="s">
        <v>1007</v>
      </c>
      <c r="D23" s="548">
        <f t="shared" si="0"/>
        <v>0</v>
      </c>
      <c r="E23" s="548">
        <f>SUM(E24:E28)</f>
        <v>0</v>
      </c>
      <c r="F23" s="548">
        <f>SUM(F24:F28)</f>
        <v>0</v>
      </c>
      <c r="G23" s="548">
        <f>SUM(G24:G28)</f>
        <v>0</v>
      </c>
      <c r="H23" s="548">
        <f>SUM(H24:H28)</f>
        <v>0</v>
      </c>
      <c r="I23" s="548">
        <f t="shared" si="1"/>
        <v>0</v>
      </c>
      <c r="J23" s="548">
        <f>SUM(J24:J28)</f>
        <v>0</v>
      </c>
      <c r="K23" s="548">
        <f>SUM(K24:K28)</f>
        <v>0</v>
      </c>
      <c r="L23" s="548">
        <f>SUM(L24:L28)</f>
        <v>0</v>
      </c>
      <c r="M23" s="548">
        <f>SUM(M24:M28)</f>
        <v>0</v>
      </c>
      <c r="N23" s="548">
        <f t="shared" si="2"/>
        <v>0</v>
      </c>
      <c r="O23" s="548">
        <f>SUM(O24:O28)</f>
        <v>0</v>
      </c>
      <c r="P23" s="548">
        <f>SUM(P24:P28)</f>
        <v>0</v>
      </c>
      <c r="Q23" s="548">
        <f>SUM(Q24:Q28)</f>
        <v>0</v>
      </c>
      <c r="R23" s="548">
        <f>SUM(R24:R28)</f>
        <v>0</v>
      </c>
    </row>
    <row r="24" spans="1:18" s="2" customFormat="1" ht="12.75">
      <c r="A24" s="528"/>
      <c r="B24" s="535" t="s">
        <v>1000</v>
      </c>
      <c r="C24" s="219" t="s">
        <v>1003</v>
      </c>
      <c r="D24" s="142">
        <f t="shared" si="0"/>
        <v>0</v>
      </c>
      <c r="E24" s="142"/>
      <c r="F24" s="142"/>
      <c r="G24" s="142"/>
      <c r="H24" s="142"/>
      <c r="I24" s="142">
        <f t="shared" si="1"/>
        <v>0</v>
      </c>
      <c r="J24" s="142"/>
      <c r="K24" s="142"/>
      <c r="L24" s="142"/>
      <c r="M24" s="142"/>
      <c r="N24" s="142">
        <f t="shared" si="2"/>
        <v>0</v>
      </c>
      <c r="O24" s="142"/>
      <c r="P24" s="142"/>
      <c r="Q24" s="142"/>
      <c r="R24" s="142"/>
    </row>
    <row r="25" spans="1:18" s="2" customFormat="1" ht="12.75">
      <c r="A25" s="528"/>
      <c r="B25" s="535" t="s">
        <v>1001</v>
      </c>
      <c r="C25" s="219" t="s">
        <v>1003</v>
      </c>
      <c r="D25" s="142">
        <f t="shared" si="0"/>
        <v>0</v>
      </c>
      <c r="E25" s="142"/>
      <c r="F25" s="142"/>
      <c r="G25" s="142"/>
      <c r="H25" s="142"/>
      <c r="I25" s="142">
        <f t="shared" si="1"/>
        <v>0</v>
      </c>
      <c r="J25" s="142"/>
      <c r="K25" s="142"/>
      <c r="L25" s="142"/>
      <c r="M25" s="142"/>
      <c r="N25" s="142">
        <f t="shared" si="2"/>
        <v>0</v>
      </c>
      <c r="O25" s="142"/>
      <c r="P25" s="142"/>
      <c r="Q25" s="142"/>
      <c r="R25" s="142"/>
    </row>
    <row r="26" spans="1:18" s="2" customFormat="1" ht="12.75">
      <c r="A26" s="528"/>
      <c r="B26" s="535" t="s">
        <v>1002</v>
      </c>
      <c r="C26" s="219" t="s">
        <v>1003</v>
      </c>
      <c r="D26" s="142">
        <f t="shared" si="0"/>
        <v>0</v>
      </c>
      <c r="E26" s="142"/>
      <c r="F26" s="142"/>
      <c r="G26" s="142"/>
      <c r="H26" s="142"/>
      <c r="I26" s="142">
        <f t="shared" si="1"/>
        <v>0</v>
      </c>
      <c r="J26" s="142"/>
      <c r="K26" s="142"/>
      <c r="L26" s="142"/>
      <c r="M26" s="142"/>
      <c r="N26" s="142">
        <f t="shared" si="2"/>
        <v>0</v>
      </c>
      <c r="O26" s="142"/>
      <c r="P26" s="142"/>
      <c r="Q26" s="142"/>
      <c r="R26" s="142"/>
    </row>
    <row r="27" spans="1:18" s="2" customFormat="1" ht="12.75">
      <c r="A27" s="528"/>
      <c r="B27" s="535" t="s">
        <v>1004</v>
      </c>
      <c r="C27" s="219" t="s">
        <v>1006</v>
      </c>
      <c r="D27" s="142">
        <f t="shared" si="0"/>
        <v>0</v>
      </c>
      <c r="E27" s="142"/>
      <c r="F27" s="142"/>
      <c r="G27" s="142"/>
      <c r="H27" s="142"/>
      <c r="I27" s="142">
        <f t="shared" si="1"/>
        <v>0</v>
      </c>
      <c r="J27" s="142"/>
      <c r="K27" s="142"/>
      <c r="L27" s="142"/>
      <c r="M27" s="142"/>
      <c r="N27" s="142">
        <f t="shared" si="2"/>
        <v>0</v>
      </c>
      <c r="O27" s="142"/>
      <c r="P27" s="142"/>
      <c r="Q27" s="142"/>
      <c r="R27" s="142"/>
    </row>
    <row r="28" spans="1:18" s="135" customFormat="1" ht="12.75">
      <c r="A28" s="528"/>
      <c r="B28" s="535" t="s">
        <v>1005</v>
      </c>
      <c r="C28" s="219" t="s">
        <v>1006</v>
      </c>
      <c r="D28" s="142">
        <f t="shared" si="0"/>
        <v>0</v>
      </c>
      <c r="E28" s="157"/>
      <c r="F28" s="157"/>
      <c r="G28" s="157"/>
      <c r="H28" s="157"/>
      <c r="I28" s="142">
        <f t="shared" si="1"/>
        <v>0</v>
      </c>
      <c r="J28" s="157"/>
      <c r="K28" s="157"/>
      <c r="L28" s="157"/>
      <c r="M28" s="157"/>
      <c r="N28" s="142">
        <f t="shared" si="2"/>
        <v>0</v>
      </c>
      <c r="O28" s="157"/>
      <c r="P28" s="157"/>
      <c r="Q28" s="157"/>
      <c r="R28" s="157"/>
    </row>
    <row r="29" spans="1:18" s="2" customFormat="1" ht="25.5">
      <c r="A29" s="546">
        <v>4</v>
      </c>
      <c r="B29" s="547" t="s">
        <v>1212</v>
      </c>
      <c r="C29" s="549" t="s">
        <v>1007</v>
      </c>
      <c r="D29" s="548">
        <f t="shared" si="0"/>
        <v>98400</v>
      </c>
      <c r="E29" s="548">
        <f>SUM(E30:E38)</f>
        <v>0</v>
      </c>
      <c r="F29" s="548">
        <f>SUM(F30:F38)</f>
        <v>0</v>
      </c>
      <c r="G29" s="548">
        <f>SUM(G30:G38)</f>
        <v>48400</v>
      </c>
      <c r="H29" s="548">
        <f>SUM(H30:H38)</f>
        <v>50000</v>
      </c>
      <c r="I29" s="548">
        <f t="shared" si="1"/>
        <v>82310.23999999999</v>
      </c>
      <c r="J29" s="548">
        <f>SUM(J30:J38)</f>
        <v>0</v>
      </c>
      <c r="K29" s="548">
        <f>SUM(K30:K38)</f>
        <v>0</v>
      </c>
      <c r="L29" s="548">
        <f>SUM(L30:L38)</f>
        <v>48400</v>
      </c>
      <c r="M29" s="548">
        <f>SUM(M30:M38)</f>
        <v>33910.24</v>
      </c>
      <c r="N29" s="548">
        <f t="shared" si="2"/>
        <v>82310.23999999999</v>
      </c>
      <c r="O29" s="548">
        <f>SUM(O30:O38)</f>
        <v>0</v>
      </c>
      <c r="P29" s="548">
        <f>SUM(P30:P38)</f>
        <v>0</v>
      </c>
      <c r="Q29" s="548">
        <f>SUM(Q30:Q38)</f>
        <v>48400</v>
      </c>
      <c r="R29" s="548">
        <f>SUM(R30:R38)</f>
        <v>33910.24</v>
      </c>
    </row>
    <row r="30" spans="1:18" s="2" customFormat="1" ht="12.75">
      <c r="A30" s="350"/>
      <c r="B30" s="211" t="s">
        <v>452</v>
      </c>
      <c r="C30" s="220" t="s">
        <v>1223</v>
      </c>
      <c r="D30" s="142">
        <f t="shared" si="0"/>
        <v>0</v>
      </c>
      <c r="E30" s="157"/>
      <c r="F30" s="157"/>
      <c r="G30" s="157"/>
      <c r="H30" s="157"/>
      <c r="I30" s="142">
        <f t="shared" si="1"/>
        <v>0</v>
      </c>
      <c r="J30" s="157"/>
      <c r="K30" s="157"/>
      <c r="L30" s="157"/>
      <c r="M30" s="157"/>
      <c r="N30" s="142">
        <f t="shared" si="2"/>
        <v>0</v>
      </c>
      <c r="O30" s="157"/>
      <c r="P30" s="157"/>
      <c r="Q30" s="157"/>
      <c r="R30" s="157"/>
    </row>
    <row r="31" spans="1:18" s="2" customFormat="1" ht="12.75">
      <c r="A31" s="350"/>
      <c r="B31" s="211" t="s">
        <v>452</v>
      </c>
      <c r="C31" s="220" t="s">
        <v>1021</v>
      </c>
      <c r="D31" s="142"/>
      <c r="E31" s="157"/>
      <c r="F31" s="157"/>
      <c r="G31" s="157"/>
      <c r="H31" s="157"/>
      <c r="I31" s="142"/>
      <c r="J31" s="157"/>
      <c r="K31" s="157"/>
      <c r="L31" s="157"/>
      <c r="M31" s="157"/>
      <c r="N31" s="142"/>
      <c r="O31" s="157"/>
      <c r="P31" s="157"/>
      <c r="Q31" s="157"/>
      <c r="R31" s="157"/>
    </row>
    <row r="32" spans="1:18" s="139" customFormat="1" ht="15">
      <c r="A32" s="351"/>
      <c r="B32" s="535" t="s">
        <v>1000</v>
      </c>
      <c r="C32" s="218" t="s">
        <v>1008</v>
      </c>
      <c r="D32" s="142">
        <f t="shared" si="0"/>
        <v>0</v>
      </c>
      <c r="E32" s="157"/>
      <c r="F32" s="157"/>
      <c r="G32" s="157"/>
      <c r="H32" s="157"/>
      <c r="I32" s="142">
        <f t="shared" si="1"/>
        <v>0</v>
      </c>
      <c r="J32" s="157"/>
      <c r="K32" s="157"/>
      <c r="L32" s="157"/>
      <c r="M32" s="157"/>
      <c r="N32" s="142">
        <f t="shared" si="2"/>
        <v>0</v>
      </c>
      <c r="O32" s="157"/>
      <c r="P32" s="157"/>
      <c r="Q32" s="157"/>
      <c r="R32" s="157"/>
    </row>
    <row r="33" spans="1:18" s="2" customFormat="1" ht="12.75">
      <c r="A33" s="351"/>
      <c r="B33" s="535" t="s">
        <v>1001</v>
      </c>
      <c r="C33" s="218" t="s">
        <v>1008</v>
      </c>
      <c r="D33" s="142">
        <f t="shared" si="0"/>
        <v>0</v>
      </c>
      <c r="E33" s="142"/>
      <c r="F33" s="142"/>
      <c r="G33" s="142"/>
      <c r="H33" s="142"/>
      <c r="I33" s="142">
        <f t="shared" si="1"/>
        <v>0</v>
      </c>
      <c r="J33" s="142"/>
      <c r="K33" s="142"/>
      <c r="L33" s="142"/>
      <c r="M33" s="142"/>
      <c r="N33" s="142">
        <f t="shared" si="2"/>
        <v>0</v>
      </c>
      <c r="O33" s="142"/>
      <c r="P33" s="142"/>
      <c r="Q33" s="142"/>
      <c r="R33" s="142"/>
    </row>
    <row r="34" spans="1:18" s="143" customFormat="1" ht="12.75">
      <c r="A34" s="351"/>
      <c r="B34" s="535" t="s">
        <v>1002</v>
      </c>
      <c r="C34" s="218" t="s">
        <v>1008</v>
      </c>
      <c r="D34" s="142">
        <f t="shared" si="0"/>
        <v>0</v>
      </c>
      <c r="E34" s="142"/>
      <c r="F34" s="142"/>
      <c r="G34" s="142"/>
      <c r="H34" s="142"/>
      <c r="I34" s="142">
        <f t="shared" si="1"/>
        <v>0</v>
      </c>
      <c r="J34" s="142"/>
      <c r="K34" s="142"/>
      <c r="L34" s="142"/>
      <c r="M34" s="142"/>
      <c r="N34" s="142">
        <f t="shared" si="2"/>
        <v>0</v>
      </c>
      <c r="O34" s="142"/>
      <c r="P34" s="142"/>
      <c r="Q34" s="142"/>
      <c r="R34" s="142"/>
    </row>
    <row r="35" spans="1:18" s="143" customFormat="1" ht="12.75">
      <c r="A35" s="351"/>
      <c r="B35" s="535" t="s">
        <v>732</v>
      </c>
      <c r="C35" s="218" t="s">
        <v>1008</v>
      </c>
      <c r="D35" s="142">
        <f t="shared" si="0"/>
        <v>98400</v>
      </c>
      <c r="E35" s="142"/>
      <c r="F35" s="142"/>
      <c r="G35" s="142">
        <v>48400</v>
      </c>
      <c r="H35" s="142">
        <v>50000</v>
      </c>
      <c r="I35" s="142">
        <f t="shared" si="1"/>
        <v>82310.23999999999</v>
      </c>
      <c r="J35" s="142"/>
      <c r="K35" s="142"/>
      <c r="L35" s="142">
        <v>48400</v>
      </c>
      <c r="M35" s="142">
        <v>33910.24</v>
      </c>
      <c r="N35" s="142">
        <f t="shared" si="2"/>
        <v>82310.23999999999</v>
      </c>
      <c r="O35" s="142"/>
      <c r="P35" s="142"/>
      <c r="Q35" s="142">
        <v>48400</v>
      </c>
      <c r="R35" s="142">
        <v>33910.24</v>
      </c>
    </row>
    <row r="36" spans="1:18" s="143" customFormat="1" ht="12.75">
      <c r="A36" s="351"/>
      <c r="B36" s="536" t="s">
        <v>1004</v>
      </c>
      <c r="C36" s="227" t="s">
        <v>1189</v>
      </c>
      <c r="D36" s="142">
        <f t="shared" si="0"/>
        <v>0</v>
      </c>
      <c r="E36" s="142"/>
      <c r="F36" s="142"/>
      <c r="G36" s="142"/>
      <c r="H36" s="142"/>
      <c r="I36" s="142">
        <f t="shared" si="1"/>
        <v>0</v>
      </c>
      <c r="J36" s="142"/>
      <c r="K36" s="142"/>
      <c r="L36" s="142"/>
      <c r="M36" s="142"/>
      <c r="N36" s="142">
        <f t="shared" si="2"/>
        <v>0</v>
      </c>
      <c r="O36" s="142"/>
      <c r="P36" s="142"/>
      <c r="Q36" s="142"/>
      <c r="R36" s="142"/>
    </row>
    <row r="37" spans="1:18" s="143" customFormat="1" ht="12.75">
      <c r="A37" s="351"/>
      <c r="B37" s="70" t="s">
        <v>1207</v>
      </c>
      <c r="C37" s="220" t="s">
        <v>1189</v>
      </c>
      <c r="D37" s="142">
        <f t="shared" si="0"/>
        <v>0</v>
      </c>
      <c r="E37" s="142"/>
      <c r="F37" s="142"/>
      <c r="G37" s="142"/>
      <c r="H37" s="142"/>
      <c r="I37" s="142">
        <f t="shared" si="1"/>
        <v>0</v>
      </c>
      <c r="J37" s="142"/>
      <c r="K37" s="142"/>
      <c r="L37" s="142"/>
      <c r="M37" s="142"/>
      <c r="N37" s="142">
        <f t="shared" si="2"/>
        <v>0</v>
      </c>
      <c r="O37" s="142"/>
      <c r="P37" s="142"/>
      <c r="Q37" s="142"/>
      <c r="R37" s="142"/>
    </row>
    <row r="38" spans="1:18" s="143" customFormat="1" ht="12.75">
      <c r="A38" s="351"/>
      <c r="B38" s="70" t="s">
        <v>1208</v>
      </c>
      <c r="C38" s="220" t="s">
        <v>1189</v>
      </c>
      <c r="D38" s="142">
        <f t="shared" si="0"/>
        <v>0</v>
      </c>
      <c r="E38" s="142"/>
      <c r="F38" s="142"/>
      <c r="G38" s="142"/>
      <c r="H38" s="142"/>
      <c r="I38" s="142">
        <f t="shared" si="1"/>
        <v>0</v>
      </c>
      <c r="J38" s="142"/>
      <c r="K38" s="142"/>
      <c r="L38" s="142"/>
      <c r="M38" s="142"/>
      <c r="N38" s="142">
        <f t="shared" si="2"/>
        <v>0</v>
      </c>
      <c r="O38" s="142"/>
      <c r="P38" s="142"/>
      <c r="Q38" s="142"/>
      <c r="R38" s="142"/>
    </row>
    <row r="39" spans="1:18" s="2" customFormat="1" ht="38.25">
      <c r="A39" s="544">
        <v>5</v>
      </c>
      <c r="B39" s="547" t="s">
        <v>1213</v>
      </c>
      <c r="C39" s="543" t="s">
        <v>1007</v>
      </c>
      <c r="D39" s="548">
        <f t="shared" si="0"/>
        <v>0</v>
      </c>
      <c r="E39" s="548">
        <f>E40</f>
        <v>0</v>
      </c>
      <c r="F39" s="548">
        <f>F40</f>
        <v>0</v>
      </c>
      <c r="G39" s="548">
        <f>G40</f>
        <v>0</v>
      </c>
      <c r="H39" s="548">
        <f>H40</f>
        <v>0</v>
      </c>
      <c r="I39" s="548">
        <f t="shared" si="1"/>
        <v>0</v>
      </c>
      <c r="J39" s="548">
        <f>J40</f>
        <v>0</v>
      </c>
      <c r="K39" s="548">
        <f>K40</f>
        <v>0</v>
      </c>
      <c r="L39" s="548">
        <f>L40</f>
        <v>0</v>
      </c>
      <c r="M39" s="548">
        <f>M40</f>
        <v>0</v>
      </c>
      <c r="N39" s="548">
        <f t="shared" si="2"/>
        <v>0</v>
      </c>
      <c r="O39" s="548">
        <f>O40</f>
        <v>0</v>
      </c>
      <c r="P39" s="548">
        <f>P40</f>
        <v>0</v>
      </c>
      <c r="Q39" s="548">
        <f>Q40</f>
        <v>0</v>
      </c>
      <c r="R39" s="548">
        <f>R40</f>
        <v>0</v>
      </c>
    </row>
    <row r="40" spans="1:18" s="139" customFormat="1" ht="15">
      <c r="A40" s="529"/>
      <c r="B40" s="535" t="s">
        <v>1002</v>
      </c>
      <c r="C40" s="218" t="s">
        <v>999</v>
      </c>
      <c r="D40" s="142">
        <f t="shared" si="0"/>
        <v>0</v>
      </c>
      <c r="E40" s="157"/>
      <c r="F40" s="157"/>
      <c r="G40" s="157"/>
      <c r="H40" s="157"/>
      <c r="I40" s="142">
        <f t="shared" si="1"/>
        <v>0</v>
      </c>
      <c r="J40" s="157"/>
      <c r="K40" s="157"/>
      <c r="L40" s="157"/>
      <c r="M40" s="157"/>
      <c r="N40" s="142">
        <f t="shared" si="2"/>
        <v>0</v>
      </c>
      <c r="O40" s="157"/>
      <c r="P40" s="157"/>
      <c r="Q40" s="157"/>
      <c r="R40" s="157"/>
    </row>
    <row r="41" spans="1:18" s="139" customFormat="1" ht="25.5">
      <c r="A41" s="544">
        <v>6</v>
      </c>
      <c r="B41" s="547" t="s">
        <v>1214</v>
      </c>
      <c r="C41" s="545" t="s">
        <v>1007</v>
      </c>
      <c r="D41" s="548">
        <f t="shared" si="0"/>
        <v>0</v>
      </c>
      <c r="E41" s="548">
        <f>SUM(E42:E44)</f>
        <v>0</v>
      </c>
      <c r="F41" s="548">
        <f>SUM(F42:F44)</f>
        <v>0</v>
      </c>
      <c r="G41" s="548">
        <f>SUM(G42:G44)</f>
        <v>0</v>
      </c>
      <c r="H41" s="548">
        <f>SUM(H42:H44)</f>
        <v>0</v>
      </c>
      <c r="I41" s="548">
        <f t="shared" si="1"/>
        <v>0</v>
      </c>
      <c r="J41" s="548">
        <f>SUM(J42:J44)</f>
        <v>0</v>
      </c>
      <c r="K41" s="548">
        <f>SUM(K42:K44)</f>
        <v>0</v>
      </c>
      <c r="L41" s="548">
        <f>SUM(L42:L44)</f>
        <v>0</v>
      </c>
      <c r="M41" s="548">
        <f>SUM(M42:M44)</f>
        <v>0</v>
      </c>
      <c r="N41" s="548">
        <f t="shared" si="2"/>
        <v>0</v>
      </c>
      <c r="O41" s="548">
        <f>SUM(O42:O44)</f>
        <v>0</v>
      </c>
      <c r="P41" s="548">
        <f>SUM(P42:P44)</f>
        <v>0</v>
      </c>
      <c r="Q41" s="548">
        <f>SUM(Q42:Q44)</f>
        <v>0</v>
      </c>
      <c r="R41" s="548">
        <f>SUM(R42:R44)</f>
        <v>0</v>
      </c>
    </row>
    <row r="42" spans="1:18" s="139" customFormat="1" ht="15">
      <c r="A42" s="529"/>
      <c r="B42" s="535" t="s">
        <v>1000</v>
      </c>
      <c r="C42" s="218" t="s">
        <v>1009</v>
      </c>
      <c r="D42" s="142">
        <f t="shared" si="0"/>
        <v>0</v>
      </c>
      <c r="E42" s="142"/>
      <c r="F42" s="142"/>
      <c r="G42" s="142"/>
      <c r="H42" s="142"/>
      <c r="I42" s="142">
        <f t="shared" si="1"/>
        <v>0</v>
      </c>
      <c r="J42" s="142"/>
      <c r="K42" s="142"/>
      <c r="L42" s="142"/>
      <c r="M42" s="142"/>
      <c r="N42" s="142">
        <f t="shared" si="2"/>
        <v>0</v>
      </c>
      <c r="O42" s="142"/>
      <c r="P42" s="142"/>
      <c r="Q42" s="142"/>
      <c r="R42" s="142"/>
    </row>
    <row r="43" spans="1:18" s="139" customFormat="1" ht="15">
      <c r="A43" s="529"/>
      <c r="B43" s="535" t="s">
        <v>1000</v>
      </c>
      <c r="C43" s="218"/>
      <c r="D43" s="142">
        <f t="shared" si="0"/>
        <v>0</v>
      </c>
      <c r="E43" s="142"/>
      <c r="F43" s="142"/>
      <c r="G43" s="142"/>
      <c r="H43" s="142"/>
      <c r="I43" s="142">
        <f t="shared" si="1"/>
        <v>0</v>
      </c>
      <c r="J43" s="142"/>
      <c r="K43" s="142"/>
      <c r="L43" s="142"/>
      <c r="M43" s="142"/>
      <c r="N43" s="142">
        <f t="shared" si="2"/>
        <v>0</v>
      </c>
      <c r="O43" s="142"/>
      <c r="P43" s="142"/>
      <c r="Q43" s="142"/>
      <c r="R43" s="142"/>
    </row>
    <row r="44" spans="1:18" s="139" customFormat="1" ht="15">
      <c r="A44" s="529"/>
      <c r="B44" s="535" t="s">
        <v>1000</v>
      </c>
      <c r="C44" s="218" t="s">
        <v>1096</v>
      </c>
      <c r="D44" s="142">
        <f t="shared" si="0"/>
        <v>0</v>
      </c>
      <c r="E44" s="142"/>
      <c r="F44" s="142"/>
      <c r="G44" s="142"/>
      <c r="H44" s="142"/>
      <c r="I44" s="142">
        <f t="shared" si="1"/>
        <v>0</v>
      </c>
      <c r="J44" s="142"/>
      <c r="K44" s="142"/>
      <c r="L44" s="142"/>
      <c r="M44" s="142"/>
      <c r="N44" s="142">
        <f t="shared" si="2"/>
        <v>0</v>
      </c>
      <c r="O44" s="142"/>
      <c r="P44" s="142"/>
      <c r="Q44" s="142"/>
      <c r="R44" s="142"/>
    </row>
    <row r="45" spans="1:18" s="139" customFormat="1" ht="25.5">
      <c r="A45" s="544">
        <v>7</v>
      </c>
      <c r="B45" s="547" t="s">
        <v>1215</v>
      </c>
      <c r="C45" s="545" t="s">
        <v>1007</v>
      </c>
      <c r="D45" s="548">
        <f t="shared" si="0"/>
        <v>0</v>
      </c>
      <c r="E45" s="548">
        <f>E46</f>
        <v>0</v>
      </c>
      <c r="F45" s="548">
        <f>F46</f>
        <v>0</v>
      </c>
      <c r="G45" s="548">
        <f>G46</f>
        <v>0</v>
      </c>
      <c r="H45" s="548">
        <f>H46</f>
        <v>0</v>
      </c>
      <c r="I45" s="548">
        <f t="shared" si="1"/>
        <v>0</v>
      </c>
      <c r="J45" s="548">
        <f>J46</f>
        <v>0</v>
      </c>
      <c r="K45" s="548">
        <f>K46</f>
        <v>0</v>
      </c>
      <c r="L45" s="548">
        <f>L46</f>
        <v>0</v>
      </c>
      <c r="M45" s="548">
        <f>M46</f>
        <v>0</v>
      </c>
      <c r="N45" s="548">
        <f t="shared" si="2"/>
        <v>0</v>
      </c>
      <c r="O45" s="548">
        <f>O46</f>
        <v>0</v>
      </c>
      <c r="P45" s="548">
        <f>P46</f>
        <v>0</v>
      </c>
      <c r="Q45" s="548">
        <f>Q46</f>
        <v>0</v>
      </c>
      <c r="R45" s="548">
        <f>R46</f>
        <v>0</v>
      </c>
    </row>
    <row r="46" spans="1:18" s="139" customFormat="1" ht="15">
      <c r="A46" s="529"/>
      <c r="B46" s="158" t="s">
        <v>452</v>
      </c>
      <c r="C46" s="218" t="s">
        <v>1010</v>
      </c>
      <c r="D46" s="142">
        <f t="shared" si="0"/>
        <v>0</v>
      </c>
      <c r="E46" s="142"/>
      <c r="F46" s="142"/>
      <c r="G46" s="142"/>
      <c r="H46" s="142"/>
      <c r="I46" s="142">
        <f t="shared" si="1"/>
        <v>0</v>
      </c>
      <c r="J46" s="142"/>
      <c r="K46" s="142"/>
      <c r="L46" s="142"/>
      <c r="M46" s="142"/>
      <c r="N46" s="142">
        <f t="shared" si="2"/>
        <v>0</v>
      </c>
      <c r="O46" s="142"/>
      <c r="P46" s="142"/>
      <c r="Q46" s="142"/>
      <c r="R46" s="142"/>
    </row>
    <row r="47" spans="1:18" s="139" customFormat="1" ht="25.5">
      <c r="A47" s="544">
        <v>8</v>
      </c>
      <c r="B47" s="547" t="s">
        <v>1216</v>
      </c>
      <c r="C47" s="545" t="s">
        <v>1007</v>
      </c>
      <c r="D47" s="548">
        <f t="shared" si="0"/>
        <v>4454700</v>
      </c>
      <c r="E47" s="548">
        <f>SUM(E48:E58)</f>
        <v>0</v>
      </c>
      <c r="F47" s="548">
        <f>SUM(F48:F58)</f>
        <v>0</v>
      </c>
      <c r="G47" s="548">
        <f>SUM(G48:G58)</f>
        <v>4454700</v>
      </c>
      <c r="H47" s="548">
        <f>SUM(H48:H58)</f>
        <v>0</v>
      </c>
      <c r="I47" s="548">
        <f t="shared" si="1"/>
        <v>4454664.48</v>
      </c>
      <c r="J47" s="548">
        <f>SUM(J48:J58)</f>
        <v>0</v>
      </c>
      <c r="K47" s="548">
        <f>SUM(K48:K58)</f>
        <v>0</v>
      </c>
      <c r="L47" s="548">
        <f>SUM(L48:L58)</f>
        <v>4454664.48</v>
      </c>
      <c r="M47" s="548">
        <f>SUM(M48:M58)</f>
        <v>0</v>
      </c>
      <c r="N47" s="548">
        <f t="shared" si="2"/>
        <v>4454664.48</v>
      </c>
      <c r="O47" s="548">
        <f>SUM(O48:O58)</f>
        <v>0</v>
      </c>
      <c r="P47" s="548">
        <f>SUM(P48:P58)</f>
        <v>0</v>
      </c>
      <c r="Q47" s="548">
        <f>SUM(Q48:Q58)</f>
        <v>4454664.48</v>
      </c>
      <c r="R47" s="548">
        <f>SUM(R48:R58)</f>
        <v>0</v>
      </c>
    </row>
    <row r="48" spans="1:18" s="139" customFormat="1" ht="15">
      <c r="A48" s="529"/>
      <c r="B48" s="158" t="s">
        <v>452</v>
      </c>
      <c r="C48" s="218" t="s">
        <v>1081</v>
      </c>
      <c r="D48" s="142">
        <f t="shared" si="0"/>
        <v>0</v>
      </c>
      <c r="E48" s="142"/>
      <c r="F48" s="142"/>
      <c r="G48" s="142"/>
      <c r="H48" s="142"/>
      <c r="I48" s="142">
        <f t="shared" si="1"/>
        <v>0</v>
      </c>
      <c r="J48" s="142"/>
      <c r="K48" s="142"/>
      <c r="L48" s="142"/>
      <c r="M48" s="142"/>
      <c r="N48" s="142">
        <f t="shared" si="2"/>
        <v>0</v>
      </c>
      <c r="O48" s="142"/>
      <c r="P48" s="142"/>
      <c r="Q48" s="142"/>
      <c r="R48" s="142"/>
    </row>
    <row r="49" spans="1:18" s="139" customFormat="1" ht="15">
      <c r="A49" s="159"/>
      <c r="B49" s="158" t="s">
        <v>452</v>
      </c>
      <c r="C49" s="218" t="s">
        <v>1082</v>
      </c>
      <c r="D49" s="142">
        <f t="shared" si="0"/>
        <v>0</v>
      </c>
      <c r="E49" s="142"/>
      <c r="F49" s="142"/>
      <c r="G49" s="142"/>
      <c r="H49" s="142"/>
      <c r="I49" s="142">
        <f t="shared" si="1"/>
        <v>0</v>
      </c>
      <c r="J49" s="142"/>
      <c r="K49" s="142"/>
      <c r="L49" s="142"/>
      <c r="M49" s="142"/>
      <c r="N49" s="142">
        <f t="shared" si="2"/>
        <v>0</v>
      </c>
      <c r="O49" s="142"/>
      <c r="P49" s="142"/>
      <c r="Q49" s="142"/>
      <c r="R49" s="142"/>
    </row>
    <row r="50" spans="1:18" s="139" customFormat="1" ht="15">
      <c r="A50" s="159"/>
      <c r="B50" s="158" t="s">
        <v>452</v>
      </c>
      <c r="C50" s="218" t="s">
        <v>1200</v>
      </c>
      <c r="D50" s="142">
        <f t="shared" si="0"/>
        <v>0</v>
      </c>
      <c r="E50" s="142"/>
      <c r="F50" s="142"/>
      <c r="G50" s="142"/>
      <c r="H50" s="142"/>
      <c r="I50" s="142">
        <f t="shared" si="1"/>
        <v>0</v>
      </c>
      <c r="J50" s="142"/>
      <c r="K50" s="142"/>
      <c r="L50" s="142"/>
      <c r="M50" s="142"/>
      <c r="N50" s="142">
        <f t="shared" si="2"/>
        <v>0</v>
      </c>
      <c r="O50" s="142"/>
      <c r="P50" s="142"/>
      <c r="Q50" s="142"/>
      <c r="R50" s="142"/>
    </row>
    <row r="51" spans="1:18" s="139" customFormat="1" ht="15">
      <c r="A51" s="159"/>
      <c r="B51" s="158" t="s">
        <v>452</v>
      </c>
      <c r="C51" s="218" t="s">
        <v>1083</v>
      </c>
      <c r="D51" s="142">
        <f t="shared" si="0"/>
        <v>0</v>
      </c>
      <c r="E51" s="142"/>
      <c r="F51" s="142"/>
      <c r="G51" s="142"/>
      <c r="H51" s="142"/>
      <c r="I51" s="142">
        <f t="shared" si="1"/>
        <v>0</v>
      </c>
      <c r="J51" s="142"/>
      <c r="K51" s="142"/>
      <c r="L51" s="142"/>
      <c r="M51" s="142"/>
      <c r="N51" s="142">
        <f t="shared" si="2"/>
        <v>0</v>
      </c>
      <c r="O51" s="142"/>
      <c r="P51" s="142"/>
      <c r="Q51" s="142"/>
      <c r="R51" s="142"/>
    </row>
    <row r="52" spans="1:18" s="139" customFormat="1" ht="15">
      <c r="A52" s="159"/>
      <c r="B52" s="158" t="s">
        <v>452</v>
      </c>
      <c r="C52" s="218" t="s">
        <v>1084</v>
      </c>
      <c r="D52" s="142">
        <f t="shared" si="0"/>
        <v>0</v>
      </c>
      <c r="E52" s="142"/>
      <c r="F52" s="142"/>
      <c r="G52" s="142"/>
      <c r="H52" s="142"/>
      <c r="I52" s="142">
        <f t="shared" si="1"/>
        <v>0</v>
      </c>
      <c r="J52" s="142"/>
      <c r="K52" s="142"/>
      <c r="L52" s="142"/>
      <c r="M52" s="142"/>
      <c r="N52" s="142">
        <f t="shared" si="2"/>
        <v>0</v>
      </c>
      <c r="O52" s="142"/>
      <c r="P52" s="142"/>
      <c r="Q52" s="142"/>
      <c r="R52" s="142"/>
    </row>
    <row r="53" spans="1:18" s="139" customFormat="1" ht="15">
      <c r="A53" s="159"/>
      <c r="B53" s="158" t="s">
        <v>452</v>
      </c>
      <c r="C53" s="218" t="s">
        <v>1085</v>
      </c>
      <c r="D53" s="142">
        <f t="shared" si="0"/>
        <v>0</v>
      </c>
      <c r="E53" s="142"/>
      <c r="F53" s="142"/>
      <c r="G53" s="142"/>
      <c r="H53" s="142"/>
      <c r="I53" s="142">
        <f t="shared" si="1"/>
        <v>0</v>
      </c>
      <c r="J53" s="142"/>
      <c r="K53" s="142"/>
      <c r="L53" s="142"/>
      <c r="M53" s="142"/>
      <c r="N53" s="142">
        <f t="shared" si="2"/>
        <v>0</v>
      </c>
      <c r="O53" s="142"/>
      <c r="P53" s="142"/>
      <c r="Q53" s="142"/>
      <c r="R53" s="142"/>
    </row>
    <row r="54" spans="1:18" s="139" customFormat="1" ht="15">
      <c r="A54" s="159"/>
      <c r="B54" s="158" t="s">
        <v>452</v>
      </c>
      <c r="C54" s="218" t="s">
        <v>1086</v>
      </c>
      <c r="D54" s="142">
        <f t="shared" si="0"/>
        <v>0</v>
      </c>
      <c r="E54" s="142"/>
      <c r="F54" s="142"/>
      <c r="G54" s="142"/>
      <c r="H54" s="142"/>
      <c r="I54" s="142">
        <f t="shared" si="1"/>
        <v>0</v>
      </c>
      <c r="J54" s="142"/>
      <c r="K54" s="142"/>
      <c r="L54" s="142"/>
      <c r="M54" s="142"/>
      <c r="N54" s="142">
        <f t="shared" si="2"/>
        <v>0</v>
      </c>
      <c r="O54" s="142"/>
      <c r="P54" s="142"/>
      <c r="Q54" s="142"/>
      <c r="R54" s="142"/>
    </row>
    <row r="55" spans="1:18" s="139" customFormat="1" ht="15">
      <c r="A55" s="159"/>
      <c r="B55" s="158" t="s">
        <v>452</v>
      </c>
      <c r="C55" s="218" t="s">
        <v>1087</v>
      </c>
      <c r="D55" s="142">
        <f t="shared" si="0"/>
        <v>0</v>
      </c>
      <c r="E55" s="142"/>
      <c r="F55" s="142"/>
      <c r="G55" s="142"/>
      <c r="H55" s="142"/>
      <c r="I55" s="142">
        <f t="shared" si="1"/>
        <v>0</v>
      </c>
      <c r="J55" s="142"/>
      <c r="K55" s="142"/>
      <c r="L55" s="142"/>
      <c r="M55" s="142"/>
      <c r="N55" s="142">
        <f t="shared" si="2"/>
        <v>0</v>
      </c>
      <c r="O55" s="142"/>
      <c r="P55" s="142"/>
      <c r="Q55" s="142"/>
      <c r="R55" s="142"/>
    </row>
    <row r="56" spans="1:18" s="139" customFormat="1" ht="15">
      <c r="A56" s="159"/>
      <c r="B56" s="158" t="s">
        <v>452</v>
      </c>
      <c r="C56" s="218" t="s">
        <v>1088</v>
      </c>
      <c r="D56" s="142">
        <f t="shared" si="0"/>
        <v>0</v>
      </c>
      <c r="E56" s="142"/>
      <c r="F56" s="142"/>
      <c r="G56" s="142"/>
      <c r="H56" s="142"/>
      <c r="I56" s="142">
        <f t="shared" si="1"/>
        <v>0</v>
      </c>
      <c r="J56" s="142"/>
      <c r="K56" s="142"/>
      <c r="L56" s="142"/>
      <c r="M56" s="142"/>
      <c r="N56" s="142">
        <f t="shared" si="2"/>
        <v>0</v>
      </c>
      <c r="O56" s="142"/>
      <c r="P56" s="142"/>
      <c r="Q56" s="142"/>
      <c r="R56" s="142"/>
    </row>
    <row r="57" spans="1:18" s="139" customFormat="1" ht="15">
      <c r="A57" s="530"/>
      <c r="B57" s="536" t="s">
        <v>732</v>
      </c>
      <c r="C57" s="218" t="s">
        <v>1204</v>
      </c>
      <c r="D57" s="142">
        <f t="shared" si="0"/>
        <v>4256200</v>
      </c>
      <c r="E57" s="142"/>
      <c r="F57" s="142"/>
      <c r="G57" s="142">
        <v>4256200</v>
      </c>
      <c r="H57" s="142"/>
      <c r="I57" s="142">
        <f t="shared" si="1"/>
        <v>4256184.48</v>
      </c>
      <c r="J57" s="142"/>
      <c r="K57" s="142"/>
      <c r="L57" s="142">
        <v>4256184.48</v>
      </c>
      <c r="M57" s="142"/>
      <c r="N57" s="142">
        <f t="shared" si="2"/>
        <v>4256184.48</v>
      </c>
      <c r="O57" s="142"/>
      <c r="P57" s="142"/>
      <c r="Q57" s="142">
        <v>4256184.48</v>
      </c>
      <c r="R57" s="142"/>
    </row>
    <row r="58" spans="1:18" s="139" customFormat="1" ht="15">
      <c r="A58" s="530"/>
      <c r="B58" s="536" t="s">
        <v>732</v>
      </c>
      <c r="C58" s="218" t="s">
        <v>1205</v>
      </c>
      <c r="D58" s="142">
        <f t="shared" si="0"/>
        <v>198500</v>
      </c>
      <c r="E58" s="142"/>
      <c r="F58" s="142"/>
      <c r="G58" s="142">
        <v>198500</v>
      </c>
      <c r="H58" s="142"/>
      <c r="I58" s="142">
        <f t="shared" si="1"/>
        <v>198480</v>
      </c>
      <c r="J58" s="142"/>
      <c r="K58" s="142"/>
      <c r="L58" s="142">
        <v>198480</v>
      </c>
      <c r="M58" s="142"/>
      <c r="N58" s="142">
        <f t="shared" si="2"/>
        <v>198480</v>
      </c>
      <c r="O58" s="142"/>
      <c r="P58" s="142"/>
      <c r="Q58" s="142">
        <v>198480</v>
      </c>
      <c r="R58" s="142"/>
    </row>
    <row r="59" spans="1:18" s="139" customFormat="1" ht="25.5">
      <c r="A59" s="544">
        <v>9</v>
      </c>
      <c r="B59" s="547" t="s">
        <v>1217</v>
      </c>
      <c r="C59" s="545" t="s">
        <v>1007</v>
      </c>
      <c r="D59" s="548">
        <f t="shared" si="0"/>
        <v>0</v>
      </c>
      <c r="E59" s="548">
        <f>SUM(E60:E61)</f>
        <v>0</v>
      </c>
      <c r="F59" s="548">
        <f>SUM(F60:F61)</f>
        <v>0</v>
      </c>
      <c r="G59" s="548">
        <f>SUM(G60:G61)</f>
        <v>0</v>
      </c>
      <c r="H59" s="548">
        <f>SUM(H60:H61)</f>
        <v>0</v>
      </c>
      <c r="I59" s="548">
        <f t="shared" si="1"/>
        <v>0</v>
      </c>
      <c r="J59" s="548">
        <f>SUM(J60:J61)</f>
        <v>0</v>
      </c>
      <c r="K59" s="548">
        <f>SUM(K60:K61)</f>
        <v>0</v>
      </c>
      <c r="L59" s="548">
        <f>SUM(L60:L61)</f>
        <v>0</v>
      </c>
      <c r="M59" s="548">
        <f>SUM(M60:M61)</f>
        <v>0</v>
      </c>
      <c r="N59" s="548">
        <f t="shared" si="2"/>
        <v>0</v>
      </c>
      <c r="O59" s="548">
        <f>SUM(O60:O61)</f>
        <v>0</v>
      </c>
      <c r="P59" s="548">
        <f>SUM(P60:P61)</f>
        <v>0</v>
      </c>
      <c r="Q59" s="548">
        <f>SUM(Q60:Q61)</f>
        <v>0</v>
      </c>
      <c r="R59" s="548">
        <f>SUM(R60:R61)</f>
        <v>0</v>
      </c>
    </row>
    <row r="60" spans="1:18" s="144" customFormat="1" ht="12.75">
      <c r="A60" s="159"/>
      <c r="B60" s="158" t="s">
        <v>452</v>
      </c>
      <c r="C60" s="218" t="s">
        <v>1013</v>
      </c>
      <c r="D60" s="142">
        <f t="shared" si="0"/>
        <v>0</v>
      </c>
      <c r="E60" s="142"/>
      <c r="F60" s="142"/>
      <c r="G60" s="142"/>
      <c r="H60" s="142"/>
      <c r="I60" s="142">
        <f t="shared" si="1"/>
        <v>0</v>
      </c>
      <c r="J60" s="142"/>
      <c r="K60" s="142"/>
      <c r="L60" s="142"/>
      <c r="M60" s="142"/>
      <c r="N60" s="142">
        <f t="shared" si="2"/>
        <v>0</v>
      </c>
      <c r="O60" s="142"/>
      <c r="P60" s="142"/>
      <c r="Q60" s="142"/>
      <c r="R60" s="142"/>
    </row>
    <row r="61" spans="1:18" s="144" customFormat="1" ht="12.75">
      <c r="A61" s="159"/>
      <c r="B61" s="535" t="s">
        <v>1004</v>
      </c>
      <c r="C61" s="218" t="s">
        <v>1199</v>
      </c>
      <c r="D61" s="142">
        <f t="shared" si="0"/>
        <v>0</v>
      </c>
      <c r="E61" s="142"/>
      <c r="F61" s="142"/>
      <c r="G61" s="142"/>
      <c r="H61" s="142"/>
      <c r="I61" s="142">
        <f t="shared" si="1"/>
        <v>0</v>
      </c>
      <c r="J61" s="142"/>
      <c r="K61" s="142"/>
      <c r="L61" s="142"/>
      <c r="M61" s="142"/>
      <c r="N61" s="142">
        <f t="shared" si="2"/>
        <v>0</v>
      </c>
      <c r="O61" s="142"/>
      <c r="P61" s="142"/>
      <c r="Q61" s="142"/>
      <c r="R61" s="142"/>
    </row>
    <row r="62" spans="1:18" s="144" customFormat="1" ht="38.25">
      <c r="A62" s="544">
        <v>10</v>
      </c>
      <c r="B62" s="547" t="s">
        <v>1218</v>
      </c>
      <c r="C62" s="545" t="s">
        <v>1007</v>
      </c>
      <c r="D62" s="548">
        <f t="shared" si="0"/>
        <v>0</v>
      </c>
      <c r="E62" s="548">
        <f>SUM(E63:E73)</f>
        <v>0</v>
      </c>
      <c r="F62" s="548">
        <f>SUM(F63:F73)</f>
        <v>0</v>
      </c>
      <c r="G62" s="548">
        <f>SUM(G63:G73)</f>
        <v>0</v>
      </c>
      <c r="H62" s="548">
        <f>SUM(H63:H73)</f>
        <v>0</v>
      </c>
      <c r="I62" s="548">
        <f t="shared" si="1"/>
        <v>0</v>
      </c>
      <c r="J62" s="548">
        <f>SUM(J63:J73)</f>
        <v>0</v>
      </c>
      <c r="K62" s="548">
        <f>SUM(K63:K73)</f>
        <v>0</v>
      </c>
      <c r="L62" s="548">
        <f>SUM(L63:L73)</f>
        <v>0</v>
      </c>
      <c r="M62" s="548">
        <f>SUM(M63:M73)</f>
        <v>0</v>
      </c>
      <c r="N62" s="548">
        <f t="shared" si="2"/>
        <v>0</v>
      </c>
      <c r="O62" s="548">
        <f>SUM(O63:O73)</f>
        <v>0</v>
      </c>
      <c r="P62" s="548">
        <f>SUM(P63:P73)</f>
        <v>0</v>
      </c>
      <c r="Q62" s="548">
        <f>SUM(Q63:Q73)</f>
        <v>0</v>
      </c>
      <c r="R62" s="548">
        <f>SUM(R63:R73)</f>
        <v>0</v>
      </c>
    </row>
    <row r="63" spans="1:18" s="144" customFormat="1" ht="12.75">
      <c r="A63" s="141"/>
      <c r="B63" s="712" t="s">
        <v>1000</v>
      </c>
      <c r="C63" s="220" t="s">
        <v>1015</v>
      </c>
      <c r="D63" s="142">
        <f t="shared" si="0"/>
        <v>0</v>
      </c>
      <c r="E63" s="142"/>
      <c r="F63" s="142"/>
      <c r="G63" s="142"/>
      <c r="H63" s="142"/>
      <c r="I63" s="142">
        <f t="shared" si="1"/>
        <v>0</v>
      </c>
      <c r="J63" s="142"/>
      <c r="K63" s="142"/>
      <c r="L63" s="142"/>
      <c r="M63" s="142"/>
      <c r="N63" s="142">
        <f t="shared" si="2"/>
        <v>0</v>
      </c>
      <c r="O63" s="142"/>
      <c r="P63" s="142"/>
      <c r="Q63" s="142"/>
      <c r="R63" s="142"/>
    </row>
    <row r="64" spans="1:18" s="144" customFormat="1" ht="12.75">
      <c r="A64" s="141"/>
      <c r="B64" s="712"/>
      <c r="C64" s="220" t="s">
        <v>1100</v>
      </c>
      <c r="D64" s="142">
        <f t="shared" si="0"/>
        <v>0</v>
      </c>
      <c r="E64" s="142"/>
      <c r="F64" s="142"/>
      <c r="G64" s="142"/>
      <c r="H64" s="142"/>
      <c r="I64" s="142">
        <f t="shared" si="1"/>
        <v>0</v>
      </c>
      <c r="J64" s="142"/>
      <c r="K64" s="142"/>
      <c r="L64" s="142"/>
      <c r="M64" s="142"/>
      <c r="N64" s="142">
        <f t="shared" si="2"/>
        <v>0</v>
      </c>
      <c r="O64" s="142"/>
      <c r="P64" s="142"/>
      <c r="Q64" s="142"/>
      <c r="R64" s="142"/>
    </row>
    <row r="65" spans="1:18" s="144" customFormat="1" ht="12.75" customHeight="1" hidden="1">
      <c r="A65" s="141"/>
      <c r="B65" s="712" t="s">
        <v>1001</v>
      </c>
      <c r="C65" s="220"/>
      <c r="D65" s="142">
        <f t="shared" si="0"/>
        <v>0</v>
      </c>
      <c r="E65" s="142"/>
      <c r="F65" s="142"/>
      <c r="G65" s="142"/>
      <c r="H65" s="142"/>
      <c r="I65" s="142">
        <f t="shared" si="1"/>
        <v>0</v>
      </c>
      <c r="J65" s="142"/>
      <c r="K65" s="142"/>
      <c r="L65" s="142"/>
      <c r="M65" s="142"/>
      <c r="N65" s="142">
        <f t="shared" si="2"/>
        <v>0</v>
      </c>
      <c r="O65" s="142"/>
      <c r="P65" s="142"/>
      <c r="Q65" s="142"/>
      <c r="R65" s="142"/>
    </row>
    <row r="66" spans="1:18" s="144" customFormat="1" ht="12.75" customHeight="1" hidden="1">
      <c r="A66" s="141"/>
      <c r="B66" s="712"/>
      <c r="C66" s="220"/>
      <c r="D66" s="142">
        <f t="shared" si="0"/>
        <v>0</v>
      </c>
      <c r="E66" s="142"/>
      <c r="F66" s="142"/>
      <c r="G66" s="142"/>
      <c r="H66" s="142"/>
      <c r="I66" s="142">
        <f t="shared" si="1"/>
        <v>0</v>
      </c>
      <c r="J66" s="142"/>
      <c r="K66" s="142"/>
      <c r="L66" s="142"/>
      <c r="M66" s="142"/>
      <c r="N66" s="142">
        <f t="shared" si="2"/>
        <v>0</v>
      </c>
      <c r="O66" s="142"/>
      <c r="P66" s="142"/>
      <c r="Q66" s="142"/>
      <c r="R66" s="142"/>
    </row>
    <row r="67" spans="1:18" s="144" customFormat="1" ht="13.5" customHeight="1">
      <c r="A67" s="141"/>
      <c r="B67" s="712" t="s">
        <v>1002</v>
      </c>
      <c r="C67" s="220" t="s">
        <v>1100</v>
      </c>
      <c r="D67" s="142">
        <f t="shared" si="0"/>
        <v>0</v>
      </c>
      <c r="E67" s="142"/>
      <c r="F67" s="142"/>
      <c r="G67" s="142"/>
      <c r="H67" s="142"/>
      <c r="I67" s="142">
        <f t="shared" si="1"/>
        <v>0</v>
      </c>
      <c r="J67" s="142"/>
      <c r="K67" s="142"/>
      <c r="L67" s="142"/>
      <c r="M67" s="142"/>
      <c r="N67" s="142">
        <f t="shared" si="2"/>
        <v>0</v>
      </c>
      <c r="O67" s="142"/>
      <c r="P67" s="142"/>
      <c r="Q67" s="142"/>
      <c r="R67" s="142"/>
    </row>
    <row r="68" spans="1:18" s="144" customFormat="1" ht="12.75" customHeight="1" hidden="1">
      <c r="A68" s="141"/>
      <c r="B68" s="712"/>
      <c r="C68" s="220"/>
      <c r="D68" s="142">
        <f t="shared" si="0"/>
        <v>0</v>
      </c>
      <c r="E68" s="142"/>
      <c r="F68" s="142"/>
      <c r="G68" s="142"/>
      <c r="H68" s="142"/>
      <c r="I68" s="142">
        <f t="shared" si="1"/>
        <v>0</v>
      </c>
      <c r="J68" s="142"/>
      <c r="K68" s="142"/>
      <c r="L68" s="142"/>
      <c r="M68" s="142"/>
      <c r="N68" s="142">
        <f t="shared" si="2"/>
        <v>0</v>
      </c>
      <c r="O68" s="142"/>
      <c r="P68" s="142"/>
      <c r="Q68" s="142"/>
      <c r="R68" s="142"/>
    </row>
    <row r="69" spans="1:18" s="144" customFormat="1" ht="12.75" customHeight="1" hidden="1">
      <c r="A69" s="141"/>
      <c r="B69" s="712"/>
      <c r="C69" s="220"/>
      <c r="D69" s="142">
        <f t="shared" si="0"/>
        <v>0</v>
      </c>
      <c r="E69" s="142"/>
      <c r="F69" s="142"/>
      <c r="G69" s="142"/>
      <c r="H69" s="142"/>
      <c r="I69" s="142">
        <f t="shared" si="1"/>
        <v>0</v>
      </c>
      <c r="J69" s="142"/>
      <c r="K69" s="142"/>
      <c r="L69" s="142"/>
      <c r="M69" s="142"/>
      <c r="N69" s="142">
        <f t="shared" si="2"/>
        <v>0</v>
      </c>
      <c r="O69" s="142"/>
      <c r="P69" s="142"/>
      <c r="Q69" s="142"/>
      <c r="R69" s="142"/>
    </row>
    <row r="70" spans="1:18" s="144" customFormat="1" ht="12.75" customHeight="1" hidden="1">
      <c r="A70" s="141"/>
      <c r="B70" s="712"/>
      <c r="C70" s="220"/>
      <c r="D70" s="142">
        <f t="shared" si="0"/>
        <v>0</v>
      </c>
      <c r="E70" s="142"/>
      <c r="F70" s="142"/>
      <c r="G70" s="142"/>
      <c r="H70" s="142"/>
      <c r="I70" s="142">
        <f t="shared" si="1"/>
        <v>0</v>
      </c>
      <c r="J70" s="142"/>
      <c r="K70" s="142"/>
      <c r="L70" s="142"/>
      <c r="M70" s="142"/>
      <c r="N70" s="142">
        <f t="shared" si="2"/>
        <v>0</v>
      </c>
      <c r="O70" s="142"/>
      <c r="P70" s="142"/>
      <c r="Q70" s="142"/>
      <c r="R70" s="142"/>
    </row>
    <row r="71" spans="1:18" s="144" customFormat="1" ht="12.75" customHeight="1" hidden="1">
      <c r="A71" s="141"/>
      <c r="B71" s="712"/>
      <c r="C71" s="220"/>
      <c r="D71" s="142">
        <f t="shared" si="0"/>
        <v>0</v>
      </c>
      <c r="E71" s="142"/>
      <c r="F71" s="142"/>
      <c r="G71" s="142"/>
      <c r="H71" s="142"/>
      <c r="I71" s="142">
        <f t="shared" si="1"/>
        <v>0</v>
      </c>
      <c r="J71" s="142"/>
      <c r="K71" s="142"/>
      <c r="L71" s="142"/>
      <c r="M71" s="142"/>
      <c r="N71" s="142">
        <f t="shared" si="2"/>
        <v>0</v>
      </c>
      <c r="O71" s="142"/>
      <c r="P71" s="142"/>
      <c r="Q71" s="142"/>
      <c r="R71" s="142"/>
    </row>
    <row r="72" spans="1:18" s="144" customFormat="1" ht="12.75">
      <c r="A72" s="141"/>
      <c r="B72" s="535" t="s">
        <v>1004</v>
      </c>
      <c r="C72" s="220" t="s">
        <v>1101</v>
      </c>
      <c r="D72" s="142">
        <f t="shared" si="0"/>
        <v>0</v>
      </c>
      <c r="E72" s="142"/>
      <c r="F72" s="142"/>
      <c r="G72" s="142"/>
      <c r="H72" s="142"/>
      <c r="I72" s="142">
        <f t="shared" si="1"/>
        <v>0</v>
      </c>
      <c r="J72" s="142"/>
      <c r="K72" s="142"/>
      <c r="L72" s="142"/>
      <c r="M72" s="142"/>
      <c r="N72" s="142">
        <f t="shared" si="2"/>
        <v>0</v>
      </c>
      <c r="O72" s="142"/>
      <c r="P72" s="142"/>
      <c r="Q72" s="142"/>
      <c r="R72" s="142"/>
    </row>
    <row r="73" spans="1:18" s="144" customFormat="1" ht="12.75">
      <c r="A73" s="537"/>
      <c r="B73" s="536" t="s">
        <v>1005</v>
      </c>
      <c r="C73" s="220" t="s">
        <v>1203</v>
      </c>
      <c r="D73" s="142">
        <f t="shared" si="0"/>
        <v>0</v>
      </c>
      <c r="E73" s="142"/>
      <c r="F73" s="142"/>
      <c r="G73" s="142"/>
      <c r="H73" s="142"/>
      <c r="I73" s="142">
        <f t="shared" si="1"/>
        <v>0</v>
      </c>
      <c r="J73" s="142"/>
      <c r="K73" s="142"/>
      <c r="L73" s="142"/>
      <c r="M73" s="142"/>
      <c r="N73" s="142">
        <f t="shared" si="2"/>
        <v>0</v>
      </c>
      <c r="O73" s="142"/>
      <c r="P73" s="142"/>
      <c r="Q73" s="142"/>
      <c r="R73" s="142"/>
    </row>
    <row r="74" spans="1:18" s="144" customFormat="1" ht="19.5" customHeight="1">
      <c r="A74" s="148"/>
      <c r="B74" s="148" t="s">
        <v>451</v>
      </c>
      <c r="C74" s="140"/>
      <c r="D74" s="157">
        <f>SUM(E74:H74)</f>
        <v>4553100</v>
      </c>
      <c r="E74" s="157">
        <f>E16+E23+E29+E39+E41+E45+E47+E59+E62+E12</f>
        <v>0</v>
      </c>
      <c r="F74" s="157">
        <f>F16+F23+F29+F39+F41+F45+F47+F59+F62+F12</f>
        <v>0</v>
      </c>
      <c r="G74" s="157">
        <f>G16+G23+G29+G39+G41+G45+G47+G59+G62+G12</f>
        <v>4503100</v>
      </c>
      <c r="H74" s="157">
        <f>H16+H23+H29+H39+H41+H45+H47+H59+H62+H12</f>
        <v>50000</v>
      </c>
      <c r="I74" s="157">
        <f>SUM(J74:M74)</f>
        <v>4536974.720000001</v>
      </c>
      <c r="J74" s="157">
        <f>J16+J23+J29+J39+J41+J45+J47+J59+J62+J12</f>
        <v>0</v>
      </c>
      <c r="K74" s="157">
        <f>K16+K23+K29+K39+K41+K45+K47+K59+K62+K12</f>
        <v>0</v>
      </c>
      <c r="L74" s="157">
        <f>L16+L23+L29+L39+L41+L45+L47+L59+L62+L12</f>
        <v>4503064.48</v>
      </c>
      <c r="M74" s="157">
        <f>M16+M23+M29+M39+M41+M45+M47+M59+M62+M12</f>
        <v>33910.24</v>
      </c>
      <c r="N74" s="157">
        <f>SUM(O74:R74)</f>
        <v>4536974.720000001</v>
      </c>
      <c r="O74" s="157">
        <f>O16+O23+O29+O39+O41+O45+O47+O59+O62+O12</f>
        <v>0</v>
      </c>
      <c r="P74" s="157">
        <f>P16+P23+P29+P39+P41+P45+P47+P59+P62+P12</f>
        <v>0</v>
      </c>
      <c r="Q74" s="157">
        <f>Q16+Q23+Q29+Q39+Q41+Q45+Q47+Q59+Q62+Q12</f>
        <v>4503064.48</v>
      </c>
      <c r="R74" s="157">
        <f>R16+R23+R29+R39+R41+R45+R47+R59+R62+R12</f>
        <v>33910.24</v>
      </c>
    </row>
    <row r="75" spans="1:18" s="540" customFormat="1" ht="15">
      <c r="A75" s="76"/>
      <c r="B75" s="539"/>
      <c r="C75" s="539"/>
      <c r="D75" s="538">
        <f>D11-D74</f>
        <v>0</v>
      </c>
      <c r="E75" s="538">
        <f aca="true" t="shared" si="3" ref="E75:R75">E11-E74</f>
        <v>0</v>
      </c>
      <c r="F75" s="538">
        <f t="shared" si="3"/>
        <v>0</v>
      </c>
      <c r="G75" s="538">
        <f t="shared" si="3"/>
        <v>0</v>
      </c>
      <c r="H75" s="538">
        <f t="shared" si="3"/>
        <v>0</v>
      </c>
      <c r="I75" s="538">
        <f t="shared" si="3"/>
        <v>0</v>
      </c>
      <c r="J75" s="538">
        <f t="shared" si="3"/>
        <v>0</v>
      </c>
      <c r="K75" s="538">
        <f t="shared" si="3"/>
        <v>0</v>
      </c>
      <c r="L75" s="538">
        <f t="shared" si="3"/>
        <v>0</v>
      </c>
      <c r="M75" s="538">
        <f t="shared" si="3"/>
        <v>0</v>
      </c>
      <c r="N75" s="538">
        <f t="shared" si="3"/>
        <v>0</v>
      </c>
      <c r="O75" s="538">
        <f t="shared" si="3"/>
        <v>0</v>
      </c>
      <c r="P75" s="538">
        <f t="shared" si="3"/>
        <v>0</v>
      </c>
      <c r="Q75" s="538">
        <f t="shared" si="3"/>
        <v>0</v>
      </c>
      <c r="R75" s="538">
        <f t="shared" si="3"/>
        <v>0</v>
      </c>
    </row>
    <row r="77" ht="12.75">
      <c r="B77" s="58" t="s">
        <v>1102</v>
      </c>
    </row>
    <row r="78" ht="12.75">
      <c r="B78" s="136"/>
    </row>
    <row r="79" ht="12.75">
      <c r="B79" s="58" t="s">
        <v>443</v>
      </c>
    </row>
    <row r="80" ht="12.75">
      <c r="B80" s="136"/>
    </row>
    <row r="81" ht="12.75">
      <c r="B81" s="58" t="s">
        <v>454</v>
      </c>
    </row>
  </sheetData>
  <sheetProtection/>
  <mergeCells count="28">
    <mergeCell ref="M7:M8"/>
    <mergeCell ref="R7:R8"/>
    <mergeCell ref="E7:E8"/>
    <mergeCell ref="J7:J8"/>
    <mergeCell ref="N7:N8"/>
    <mergeCell ref="O7:O8"/>
    <mergeCell ref="P7:P8"/>
    <mergeCell ref="Q7:Q8"/>
    <mergeCell ref="B63:B64"/>
    <mergeCell ref="B65:B66"/>
    <mergeCell ref="B67:B71"/>
    <mergeCell ref="L7:L8"/>
    <mergeCell ref="B10:Q10"/>
    <mergeCell ref="C6:C8"/>
    <mergeCell ref="D6:H6"/>
    <mergeCell ref="I6:M6"/>
    <mergeCell ref="N6:R6"/>
    <mergeCell ref="H7:H8"/>
    <mergeCell ref="A2:Q2"/>
    <mergeCell ref="A3:Q3"/>
    <mergeCell ref="A4:Q4"/>
    <mergeCell ref="A6:A8"/>
    <mergeCell ref="G7:G8"/>
    <mergeCell ref="D7:D8"/>
    <mergeCell ref="F7:F8"/>
    <mergeCell ref="I7:I8"/>
    <mergeCell ref="K7:K8"/>
    <mergeCell ref="B6:B8"/>
  </mergeCells>
  <printOptions/>
  <pageMargins left="0.41" right="0.16" top="0.82" bottom="0.78" header="0.47" footer="0.31496062992125984"/>
  <pageSetup fitToHeight="3" fitToWidth="1" horizontalDpi="600" verticalDpi="600" orientation="landscape" paperSize="9" scale="54" r:id="rId1"/>
</worksheet>
</file>

<file path=xl/worksheets/sheet13.xml><?xml version="1.0" encoding="utf-8"?>
<worksheet xmlns="http://schemas.openxmlformats.org/spreadsheetml/2006/main" xmlns:r="http://schemas.openxmlformats.org/officeDocument/2006/relationships">
  <sheetPr>
    <tabColor rgb="FFFFFF00"/>
    <pageSetUpPr fitToPage="1"/>
  </sheetPr>
  <dimension ref="A2:R77"/>
  <sheetViews>
    <sheetView zoomScalePageLayoutView="0" workbookViewId="0" topLeftCell="C22">
      <selection activeCell="L34" sqref="L34"/>
    </sheetView>
  </sheetViews>
  <sheetFormatPr defaultColWidth="9.00390625" defaultRowHeight="12.75"/>
  <cols>
    <col min="1" max="1" width="6.75390625" style="58" customWidth="1"/>
    <col min="2" max="2" width="44.875" style="58" customWidth="1"/>
    <col min="3" max="3" width="18.625" style="58" customWidth="1"/>
    <col min="4" max="18" width="12.75390625" style="58" customWidth="1"/>
    <col min="19" max="16384" width="9.125" style="58" customWidth="1"/>
  </cols>
  <sheetData>
    <row r="1" ht="15" customHeight="1"/>
    <row r="2" spans="1:17" ht="16.5" customHeight="1">
      <c r="A2" s="713" t="s">
        <v>1193</v>
      </c>
      <c r="B2" s="713"/>
      <c r="C2" s="713"/>
      <c r="D2" s="713"/>
      <c r="E2" s="713"/>
      <c r="F2" s="713"/>
      <c r="G2" s="713"/>
      <c r="H2" s="713"/>
      <c r="I2" s="713"/>
      <c r="J2" s="713"/>
      <c r="K2" s="713"/>
      <c r="L2" s="713"/>
      <c r="M2" s="713"/>
      <c r="N2" s="713"/>
      <c r="O2" s="713"/>
      <c r="P2" s="713"/>
      <c r="Q2" s="713"/>
    </row>
    <row r="3" spans="1:17" ht="15">
      <c r="A3" s="714" t="s">
        <v>452</v>
      </c>
      <c r="B3" s="714"/>
      <c r="C3" s="714"/>
      <c r="D3" s="714"/>
      <c r="E3" s="714"/>
      <c r="F3" s="714"/>
      <c r="G3" s="714"/>
      <c r="H3" s="714"/>
      <c r="I3" s="714"/>
      <c r="J3" s="714"/>
      <c r="K3" s="714"/>
      <c r="L3" s="714"/>
      <c r="M3" s="714"/>
      <c r="N3" s="714"/>
      <c r="O3" s="714"/>
      <c r="P3" s="714"/>
      <c r="Q3" s="714"/>
    </row>
    <row r="4" spans="1:17" ht="15">
      <c r="A4" s="714" t="str">
        <f>'Программные мероприятия в ФУ'!A4:L4</f>
        <v>по состоянию на 01.01.2016 г.</v>
      </c>
      <c r="B4" s="714"/>
      <c r="C4" s="714"/>
      <c r="D4" s="714"/>
      <c r="E4" s="714"/>
      <c r="F4" s="714"/>
      <c r="G4" s="714"/>
      <c r="H4" s="714"/>
      <c r="I4" s="714"/>
      <c r="J4" s="714"/>
      <c r="K4" s="714"/>
      <c r="L4" s="714"/>
      <c r="M4" s="714"/>
      <c r="N4" s="714"/>
      <c r="O4" s="714"/>
      <c r="P4" s="714"/>
      <c r="Q4" s="714"/>
    </row>
    <row r="5" spans="1:17" ht="12.75">
      <c r="A5" s="136"/>
      <c r="B5" s="136"/>
      <c r="C5" s="136"/>
      <c r="D5" s="136"/>
      <c r="E5" s="136"/>
      <c r="F5" s="136"/>
      <c r="G5" s="136"/>
      <c r="H5" s="136"/>
      <c r="I5" s="136"/>
      <c r="J5" s="136"/>
      <c r="K5" s="136"/>
      <c r="L5" s="136"/>
      <c r="M5" s="136"/>
      <c r="N5" s="136"/>
      <c r="O5" s="136"/>
      <c r="P5" s="136"/>
      <c r="Q5" s="136"/>
    </row>
    <row r="6" spans="1:18" ht="12.75" customHeight="1">
      <c r="A6" s="734"/>
      <c r="B6" s="735" t="s">
        <v>445</v>
      </c>
      <c r="C6" s="719" t="s">
        <v>998</v>
      </c>
      <c r="D6" s="730" t="s">
        <v>1191</v>
      </c>
      <c r="E6" s="731"/>
      <c r="F6" s="731"/>
      <c r="G6" s="731"/>
      <c r="H6" s="732"/>
      <c r="I6" s="730" t="s">
        <v>1194</v>
      </c>
      <c r="J6" s="731"/>
      <c r="K6" s="731"/>
      <c r="L6" s="731"/>
      <c r="M6" s="732"/>
      <c r="N6" s="722" t="s">
        <v>1192</v>
      </c>
      <c r="O6" s="722"/>
      <c r="P6" s="722"/>
      <c r="Q6" s="722"/>
      <c r="R6" s="722"/>
    </row>
    <row r="7" spans="1:18" ht="12.75" customHeight="1">
      <c r="A7" s="734"/>
      <c r="B7" s="736"/>
      <c r="C7" s="720"/>
      <c r="D7" s="719" t="s">
        <v>446</v>
      </c>
      <c r="E7" s="723" t="s">
        <v>1202</v>
      </c>
      <c r="F7" s="723" t="s">
        <v>448</v>
      </c>
      <c r="G7" s="723" t="s">
        <v>449</v>
      </c>
      <c r="H7" s="723" t="s">
        <v>1206</v>
      </c>
      <c r="I7" s="719" t="s">
        <v>446</v>
      </c>
      <c r="J7" s="723" t="s">
        <v>1202</v>
      </c>
      <c r="K7" s="723" t="s">
        <v>448</v>
      </c>
      <c r="L7" s="723" t="s">
        <v>449</v>
      </c>
      <c r="M7" s="723" t="s">
        <v>1206</v>
      </c>
      <c r="N7" s="719" t="s">
        <v>446</v>
      </c>
      <c r="O7" s="723" t="s">
        <v>1202</v>
      </c>
      <c r="P7" s="723" t="s">
        <v>448</v>
      </c>
      <c r="Q7" s="723" t="s">
        <v>449</v>
      </c>
      <c r="R7" s="718" t="s">
        <v>1206</v>
      </c>
    </row>
    <row r="8" spans="1:18" ht="12.75">
      <c r="A8" s="734"/>
      <c r="B8" s="737"/>
      <c r="C8" s="721"/>
      <c r="D8" s="721"/>
      <c r="E8" s="724"/>
      <c r="F8" s="724"/>
      <c r="G8" s="724"/>
      <c r="H8" s="724"/>
      <c r="I8" s="721"/>
      <c r="J8" s="724"/>
      <c r="K8" s="724"/>
      <c r="L8" s="724"/>
      <c r="M8" s="724"/>
      <c r="N8" s="721"/>
      <c r="O8" s="724"/>
      <c r="P8" s="724"/>
      <c r="Q8" s="724"/>
      <c r="R8" s="718"/>
    </row>
    <row r="9" spans="1:18" ht="12.75">
      <c r="A9" s="225">
        <v>1</v>
      </c>
      <c r="B9" s="225">
        <v>2</v>
      </c>
      <c r="C9" s="225">
        <v>3</v>
      </c>
      <c r="D9" s="59">
        <v>4</v>
      </c>
      <c r="E9" s="59">
        <v>5</v>
      </c>
      <c r="F9" s="59">
        <v>6</v>
      </c>
      <c r="G9" s="59">
        <v>7</v>
      </c>
      <c r="H9" s="59">
        <v>8</v>
      </c>
      <c r="I9" s="59">
        <v>9</v>
      </c>
      <c r="J9" s="59">
        <v>10</v>
      </c>
      <c r="K9" s="59">
        <v>11</v>
      </c>
      <c r="L9" s="59">
        <v>12</v>
      </c>
      <c r="M9" s="59">
        <v>13</v>
      </c>
      <c r="N9" s="59">
        <v>14</v>
      </c>
      <c r="O9" s="59">
        <v>15</v>
      </c>
      <c r="P9" s="59">
        <v>16</v>
      </c>
      <c r="Q9" s="59">
        <v>17</v>
      </c>
      <c r="R9" s="59">
        <v>18</v>
      </c>
    </row>
    <row r="10" spans="1:18" ht="15.75">
      <c r="A10" s="225"/>
      <c r="B10" s="727" t="s">
        <v>1022</v>
      </c>
      <c r="C10" s="728"/>
      <c r="D10" s="728"/>
      <c r="E10" s="728"/>
      <c r="F10" s="728"/>
      <c r="G10" s="728"/>
      <c r="H10" s="728"/>
      <c r="I10" s="728"/>
      <c r="J10" s="728"/>
      <c r="K10" s="728"/>
      <c r="L10" s="728"/>
      <c r="M10" s="728"/>
      <c r="N10" s="728"/>
      <c r="O10" s="728"/>
      <c r="P10" s="728"/>
      <c r="Q10" s="729"/>
      <c r="R10" s="531"/>
    </row>
    <row r="11" spans="1:18" ht="12.75">
      <c r="A11" s="59"/>
      <c r="B11" s="138" t="s">
        <v>992</v>
      </c>
      <c r="C11" s="226"/>
      <c r="D11" s="157">
        <f>SUM(E11:G11)</f>
        <v>12170600</v>
      </c>
      <c r="E11" s="157">
        <f>E16+E23+E29+E39+E41+E45+E47+E59+E62+E12</f>
        <v>0</v>
      </c>
      <c r="F11" s="157">
        <f>F16+F23+F29+F39+F41+F45+F47+F59+F62+F12</f>
        <v>0</v>
      </c>
      <c r="G11" s="157">
        <f>G16+G23+G29+G39+G41+G45+G47+G59+G62+G12</f>
        <v>12170600</v>
      </c>
      <c r="H11" s="157">
        <f>H16+H23+H29+H39+H41+H45+H47+H59+H62+H12</f>
        <v>0</v>
      </c>
      <c r="I11" s="157">
        <f>SUM(J11:L11)</f>
        <v>11517612.07</v>
      </c>
      <c r="J11" s="157">
        <f>J16+J23+J29+J39+J41+J45+J47+J59+J62+J12</f>
        <v>0</v>
      </c>
      <c r="K11" s="157">
        <f>K16+K23+K29+K39+K41+K45+K47+K59+K62+K12</f>
        <v>0</v>
      </c>
      <c r="L11" s="157">
        <f>L16+L23+L29+L39+L41+L45+L47+L59+L62+L12</f>
        <v>11517612.07</v>
      </c>
      <c r="M11" s="157">
        <f>M16+M23+M29+M39+M41+M45+M47+M59+M62+M12</f>
        <v>0</v>
      </c>
      <c r="N11" s="157">
        <f>SUM(O11:Q11)</f>
        <v>11507832.16</v>
      </c>
      <c r="O11" s="157">
        <f>O16+O23+O29+O39+O41+O45+O47+O59+O62+O12</f>
        <v>0</v>
      </c>
      <c r="P11" s="157">
        <f>P16+P23+P29+P39+P41+P45+P47+P59+P62+P12</f>
        <v>0</v>
      </c>
      <c r="Q11" s="157">
        <f>Q16+Q23+Q29+Q39+Q41+Q45+Q47+Q59+Q62+Q12</f>
        <v>11507832.16</v>
      </c>
      <c r="R11" s="157">
        <f>R16+R23+R29+R39+R41+R45+R47+R59+R62+R12</f>
        <v>0</v>
      </c>
    </row>
    <row r="12" spans="1:18" ht="25.5" customHeight="1">
      <c r="A12" s="542">
        <v>1</v>
      </c>
      <c r="B12" s="547" t="s">
        <v>1209</v>
      </c>
      <c r="C12" s="543" t="s">
        <v>1007</v>
      </c>
      <c r="D12" s="548">
        <f aca="true" t="shared" si="0" ref="D12:D35">SUM(E12:H12)</f>
        <v>0</v>
      </c>
      <c r="E12" s="548">
        <f>SUM(E13:E15)</f>
        <v>0</v>
      </c>
      <c r="F12" s="548">
        <f>SUM(F13:F15)</f>
        <v>0</v>
      </c>
      <c r="G12" s="548">
        <f>SUM(G13:G15)</f>
        <v>0</v>
      </c>
      <c r="H12" s="548">
        <f>SUM(H13:H15)</f>
        <v>0</v>
      </c>
      <c r="I12" s="548">
        <f aca="true" t="shared" si="1" ref="I12:I35">SUM(J12:M12)</f>
        <v>0</v>
      </c>
      <c r="J12" s="548">
        <f>SUM(J13:J15)</f>
        <v>0</v>
      </c>
      <c r="K12" s="548">
        <f>SUM(K13:K15)</f>
        <v>0</v>
      </c>
      <c r="L12" s="548">
        <f>SUM(L13:L15)</f>
        <v>0</v>
      </c>
      <c r="M12" s="548">
        <f>SUM(M13:M15)</f>
        <v>0</v>
      </c>
      <c r="N12" s="548">
        <f aca="true" t="shared" si="2" ref="N12:N35">SUM(O12:R12)</f>
        <v>0</v>
      </c>
      <c r="O12" s="548">
        <f>SUM(O13:O15)</f>
        <v>0</v>
      </c>
      <c r="P12" s="548">
        <f>SUM(P13:P15)</f>
        <v>0</v>
      </c>
      <c r="Q12" s="548">
        <f>SUM(Q13:Q15)</f>
        <v>0</v>
      </c>
      <c r="R12" s="548">
        <f>SUM(R13:R15)</f>
        <v>0</v>
      </c>
    </row>
    <row r="13" spans="1:18" ht="12.75">
      <c r="A13" s="527"/>
      <c r="B13" s="535" t="s">
        <v>1000</v>
      </c>
      <c r="C13" s="220" t="s">
        <v>1201</v>
      </c>
      <c r="D13" s="142">
        <f t="shared" si="0"/>
        <v>0</v>
      </c>
      <c r="E13" s="142"/>
      <c r="F13" s="142"/>
      <c r="G13" s="142"/>
      <c r="H13" s="142"/>
      <c r="I13" s="142">
        <f t="shared" si="1"/>
        <v>0</v>
      </c>
      <c r="J13" s="142"/>
      <c r="K13" s="142"/>
      <c r="L13" s="142"/>
      <c r="M13" s="142"/>
      <c r="N13" s="142">
        <f t="shared" si="2"/>
        <v>0</v>
      </c>
      <c r="O13" s="142"/>
      <c r="P13" s="142"/>
      <c r="Q13" s="142"/>
      <c r="R13" s="531"/>
    </row>
    <row r="14" spans="1:18" ht="12.75" customHeight="1">
      <c r="A14" s="527"/>
      <c r="B14" s="535" t="s">
        <v>1001</v>
      </c>
      <c r="C14" s="220" t="s">
        <v>1201</v>
      </c>
      <c r="D14" s="142">
        <f t="shared" si="0"/>
        <v>0</v>
      </c>
      <c r="E14" s="142"/>
      <c r="F14" s="142"/>
      <c r="G14" s="142"/>
      <c r="H14" s="142"/>
      <c r="I14" s="142">
        <f t="shared" si="1"/>
        <v>0</v>
      </c>
      <c r="J14" s="142"/>
      <c r="K14" s="142"/>
      <c r="L14" s="142"/>
      <c r="M14" s="142"/>
      <c r="N14" s="142">
        <f t="shared" si="2"/>
        <v>0</v>
      </c>
      <c r="O14" s="142"/>
      <c r="P14" s="142"/>
      <c r="Q14" s="142"/>
      <c r="R14" s="531"/>
    </row>
    <row r="15" spans="1:18" ht="12.75">
      <c r="A15" s="527"/>
      <c r="B15" s="535" t="s">
        <v>1002</v>
      </c>
      <c r="C15" s="220" t="s">
        <v>1201</v>
      </c>
      <c r="D15" s="142">
        <f t="shared" si="0"/>
        <v>0</v>
      </c>
      <c r="E15" s="142"/>
      <c r="F15" s="142"/>
      <c r="G15" s="142"/>
      <c r="H15" s="142"/>
      <c r="I15" s="142">
        <f t="shared" si="1"/>
        <v>0</v>
      </c>
      <c r="J15" s="142"/>
      <c r="K15" s="142"/>
      <c r="L15" s="142"/>
      <c r="M15" s="142"/>
      <c r="N15" s="142">
        <f t="shared" si="2"/>
        <v>0</v>
      </c>
      <c r="O15" s="142"/>
      <c r="P15" s="142"/>
      <c r="Q15" s="142"/>
      <c r="R15" s="531"/>
    </row>
    <row r="16" spans="1:18" s="139" customFormat="1" ht="51">
      <c r="A16" s="544">
        <v>2</v>
      </c>
      <c r="B16" s="547" t="s">
        <v>1210</v>
      </c>
      <c r="C16" s="543" t="s">
        <v>1007</v>
      </c>
      <c r="D16" s="548">
        <f t="shared" si="0"/>
        <v>0</v>
      </c>
      <c r="E16" s="548">
        <f>SUM(E17:E22)</f>
        <v>0</v>
      </c>
      <c r="F16" s="548">
        <f>SUM(F17:F22)</f>
        <v>0</v>
      </c>
      <c r="G16" s="548">
        <f>SUM(G17:G22)</f>
        <v>0</v>
      </c>
      <c r="H16" s="548">
        <f>SUM(H17:H22)</f>
        <v>0</v>
      </c>
      <c r="I16" s="548">
        <f>SUM(J16:M16)</f>
        <v>0</v>
      </c>
      <c r="J16" s="548">
        <f>SUM(J17:J22)</f>
        <v>0</v>
      </c>
      <c r="K16" s="548">
        <f>SUM(K17:K22)</f>
        <v>0</v>
      </c>
      <c r="L16" s="548">
        <f>SUM(L17:L22)</f>
        <v>0</v>
      </c>
      <c r="M16" s="548">
        <f>SUM(M17:M22)</f>
        <v>0</v>
      </c>
      <c r="N16" s="548">
        <f>SUM(O16:R16)</f>
        <v>0</v>
      </c>
      <c r="O16" s="548">
        <f>SUM(O17:O22)</f>
        <v>0</v>
      </c>
      <c r="P16" s="548">
        <f>SUM(P17:P22)</f>
        <v>0</v>
      </c>
      <c r="Q16" s="548">
        <f>SUM(Q17:Q22)</f>
        <v>0</v>
      </c>
      <c r="R16" s="548">
        <f>SUM(R17:R22)</f>
        <v>0</v>
      </c>
    </row>
    <row r="17" spans="1:18" s="2" customFormat="1" ht="12.75">
      <c r="A17" s="529"/>
      <c r="B17" s="70" t="s">
        <v>456</v>
      </c>
      <c r="C17" s="218" t="s">
        <v>999</v>
      </c>
      <c r="D17" s="142">
        <f t="shared" si="0"/>
        <v>0</v>
      </c>
      <c r="E17" s="142"/>
      <c r="F17" s="142"/>
      <c r="G17" s="142"/>
      <c r="H17" s="142"/>
      <c r="I17" s="142">
        <f t="shared" si="1"/>
        <v>0</v>
      </c>
      <c r="J17" s="142"/>
      <c r="K17" s="142"/>
      <c r="L17" s="142"/>
      <c r="M17" s="142"/>
      <c r="N17" s="142">
        <f t="shared" si="2"/>
        <v>0</v>
      </c>
      <c r="O17" s="142"/>
      <c r="P17" s="142"/>
      <c r="Q17" s="142"/>
      <c r="R17" s="142"/>
    </row>
    <row r="18" spans="1:18" s="2" customFormat="1" ht="12.75">
      <c r="A18" s="528"/>
      <c r="B18" s="70" t="s">
        <v>456</v>
      </c>
      <c r="C18" s="219" t="s">
        <v>1101</v>
      </c>
      <c r="D18" s="142">
        <f t="shared" si="0"/>
        <v>0</v>
      </c>
      <c r="E18" s="142"/>
      <c r="F18" s="142"/>
      <c r="G18" s="142"/>
      <c r="H18" s="142"/>
      <c r="I18" s="142">
        <f t="shared" si="1"/>
        <v>0</v>
      </c>
      <c r="J18" s="142"/>
      <c r="K18" s="142"/>
      <c r="L18" s="142"/>
      <c r="M18" s="142"/>
      <c r="N18" s="142">
        <f t="shared" si="2"/>
        <v>0</v>
      </c>
      <c r="O18" s="142"/>
      <c r="P18" s="142"/>
      <c r="Q18" s="142"/>
      <c r="R18" s="142"/>
    </row>
    <row r="19" spans="1:18" s="2" customFormat="1" ht="12.75">
      <c r="A19" s="528"/>
      <c r="B19" s="70" t="s">
        <v>456</v>
      </c>
      <c r="C19" s="219" t="s">
        <v>1097</v>
      </c>
      <c r="D19" s="142">
        <f t="shared" si="0"/>
        <v>0</v>
      </c>
      <c r="E19" s="157"/>
      <c r="F19" s="157"/>
      <c r="G19" s="157"/>
      <c r="H19" s="157"/>
      <c r="I19" s="142">
        <f t="shared" si="1"/>
        <v>0</v>
      </c>
      <c r="J19" s="157"/>
      <c r="K19" s="157"/>
      <c r="L19" s="157"/>
      <c r="M19" s="157"/>
      <c r="N19" s="142">
        <f t="shared" si="2"/>
        <v>0</v>
      </c>
      <c r="O19" s="157"/>
      <c r="P19" s="157"/>
      <c r="Q19" s="157"/>
      <c r="R19" s="157"/>
    </row>
    <row r="20" spans="1:18" s="2" customFormat="1" ht="12.75" customHeight="1">
      <c r="A20" s="528"/>
      <c r="B20" s="535" t="s">
        <v>1001</v>
      </c>
      <c r="C20" s="227" t="s">
        <v>1100</v>
      </c>
      <c r="D20" s="142">
        <f t="shared" si="0"/>
        <v>0</v>
      </c>
      <c r="E20" s="142"/>
      <c r="F20" s="142"/>
      <c r="G20" s="142"/>
      <c r="H20" s="142"/>
      <c r="I20" s="142">
        <f t="shared" si="1"/>
        <v>0</v>
      </c>
      <c r="J20" s="142"/>
      <c r="K20" s="142"/>
      <c r="L20" s="142"/>
      <c r="M20" s="142"/>
      <c r="N20" s="142">
        <f t="shared" si="2"/>
        <v>0</v>
      </c>
      <c r="O20" s="142"/>
      <c r="P20" s="142"/>
      <c r="Q20" s="142"/>
      <c r="R20" s="142"/>
    </row>
    <row r="21" spans="1:18" s="2" customFormat="1" ht="12.75">
      <c r="A21" s="528"/>
      <c r="B21" s="535" t="s">
        <v>1002</v>
      </c>
      <c r="C21" s="227" t="s">
        <v>1100</v>
      </c>
      <c r="D21" s="142">
        <f t="shared" si="0"/>
        <v>0</v>
      </c>
      <c r="E21" s="142"/>
      <c r="F21" s="142"/>
      <c r="G21" s="142"/>
      <c r="H21" s="142"/>
      <c r="I21" s="142">
        <f t="shared" si="1"/>
        <v>0</v>
      </c>
      <c r="J21" s="142"/>
      <c r="K21" s="142"/>
      <c r="L21" s="142"/>
      <c r="M21" s="142"/>
      <c r="N21" s="142">
        <f t="shared" si="2"/>
        <v>0</v>
      </c>
      <c r="O21" s="142"/>
      <c r="P21" s="142"/>
      <c r="Q21" s="142"/>
      <c r="R21" s="142"/>
    </row>
    <row r="22" spans="1:18" s="139" customFormat="1" ht="15">
      <c r="A22" s="528"/>
      <c r="B22" s="70" t="s">
        <v>1197</v>
      </c>
      <c r="C22" s="219" t="s">
        <v>1198</v>
      </c>
      <c r="D22" s="142">
        <f t="shared" si="0"/>
        <v>0</v>
      </c>
      <c r="E22" s="142"/>
      <c r="F22" s="142"/>
      <c r="G22" s="142"/>
      <c r="H22" s="142"/>
      <c r="I22" s="142">
        <f t="shared" si="1"/>
        <v>0</v>
      </c>
      <c r="J22" s="142"/>
      <c r="K22" s="142"/>
      <c r="L22" s="142"/>
      <c r="M22" s="142"/>
      <c r="N22" s="142">
        <f t="shared" si="2"/>
        <v>0</v>
      </c>
      <c r="O22" s="142"/>
      <c r="P22" s="142"/>
      <c r="Q22" s="142"/>
      <c r="R22" s="142"/>
    </row>
    <row r="23" spans="1:18" s="2" customFormat="1" ht="38.25">
      <c r="A23" s="546">
        <v>3</v>
      </c>
      <c r="B23" s="547" t="s">
        <v>1211</v>
      </c>
      <c r="C23" s="549" t="s">
        <v>1007</v>
      </c>
      <c r="D23" s="548">
        <f t="shared" si="0"/>
        <v>0</v>
      </c>
      <c r="E23" s="548">
        <f>SUM(E24:E28)</f>
        <v>0</v>
      </c>
      <c r="F23" s="548">
        <f>SUM(F24:F28)</f>
        <v>0</v>
      </c>
      <c r="G23" s="548">
        <f>SUM(G24:G28)</f>
        <v>0</v>
      </c>
      <c r="H23" s="548">
        <f>SUM(H24:H28)</f>
        <v>0</v>
      </c>
      <c r="I23" s="548">
        <f t="shared" si="1"/>
        <v>0</v>
      </c>
      <c r="J23" s="548">
        <f>SUM(J24:J28)</f>
        <v>0</v>
      </c>
      <c r="K23" s="548">
        <f>SUM(K24:K28)</f>
        <v>0</v>
      </c>
      <c r="L23" s="548">
        <f>SUM(L24:L28)</f>
        <v>0</v>
      </c>
      <c r="M23" s="548">
        <f>SUM(M24:M28)</f>
        <v>0</v>
      </c>
      <c r="N23" s="548">
        <f t="shared" si="2"/>
        <v>0</v>
      </c>
      <c r="O23" s="548">
        <f>SUM(O24:O28)</f>
        <v>0</v>
      </c>
      <c r="P23" s="548">
        <f>SUM(P24:P28)</f>
        <v>0</v>
      </c>
      <c r="Q23" s="548">
        <f>SUM(Q24:Q28)</f>
        <v>0</v>
      </c>
      <c r="R23" s="548">
        <f>SUM(R24:R28)</f>
        <v>0</v>
      </c>
    </row>
    <row r="24" spans="1:18" s="2" customFormat="1" ht="12.75">
      <c r="A24" s="528"/>
      <c r="B24" s="535" t="s">
        <v>1000</v>
      </c>
      <c r="C24" s="219" t="s">
        <v>1003</v>
      </c>
      <c r="D24" s="142">
        <f t="shared" si="0"/>
        <v>0</v>
      </c>
      <c r="E24" s="142"/>
      <c r="F24" s="142"/>
      <c r="G24" s="142"/>
      <c r="H24" s="142"/>
      <c r="I24" s="142">
        <f t="shared" si="1"/>
        <v>0</v>
      </c>
      <c r="J24" s="142"/>
      <c r="K24" s="142"/>
      <c r="L24" s="142"/>
      <c r="M24" s="142"/>
      <c r="N24" s="142">
        <f t="shared" si="2"/>
        <v>0</v>
      </c>
      <c r="O24" s="142"/>
      <c r="P24" s="142"/>
      <c r="Q24" s="142"/>
      <c r="R24" s="12"/>
    </row>
    <row r="25" spans="1:18" s="2" customFormat="1" ht="12.75" customHeight="1">
      <c r="A25" s="528"/>
      <c r="B25" s="535" t="s">
        <v>1001</v>
      </c>
      <c r="C25" s="219" t="s">
        <v>1003</v>
      </c>
      <c r="D25" s="142">
        <f t="shared" si="0"/>
        <v>0</v>
      </c>
      <c r="E25" s="142"/>
      <c r="F25" s="142"/>
      <c r="G25" s="142"/>
      <c r="H25" s="142"/>
      <c r="I25" s="142">
        <f t="shared" si="1"/>
        <v>0</v>
      </c>
      <c r="J25" s="142"/>
      <c r="K25" s="142"/>
      <c r="L25" s="142"/>
      <c r="M25" s="142"/>
      <c r="N25" s="142">
        <f t="shared" si="2"/>
        <v>0</v>
      </c>
      <c r="O25" s="142"/>
      <c r="P25" s="142"/>
      <c r="Q25" s="142"/>
      <c r="R25" s="12"/>
    </row>
    <row r="26" spans="1:18" s="2" customFormat="1" ht="12.75">
      <c r="A26" s="528"/>
      <c r="B26" s="535" t="s">
        <v>1002</v>
      </c>
      <c r="C26" s="219" t="s">
        <v>1003</v>
      </c>
      <c r="D26" s="142">
        <f t="shared" si="0"/>
        <v>0</v>
      </c>
      <c r="E26" s="142"/>
      <c r="F26" s="142"/>
      <c r="G26" s="142"/>
      <c r="H26" s="142"/>
      <c r="I26" s="142">
        <f t="shared" si="1"/>
        <v>0</v>
      </c>
      <c r="J26" s="142"/>
      <c r="K26" s="142"/>
      <c r="L26" s="142"/>
      <c r="M26" s="142"/>
      <c r="N26" s="142">
        <f t="shared" si="2"/>
        <v>0</v>
      </c>
      <c r="O26" s="142"/>
      <c r="P26" s="142"/>
      <c r="Q26" s="142"/>
      <c r="R26" s="12"/>
    </row>
    <row r="27" spans="1:18" s="2" customFormat="1" ht="12.75">
      <c r="A27" s="528"/>
      <c r="B27" s="535" t="s">
        <v>1004</v>
      </c>
      <c r="C27" s="219" t="s">
        <v>1006</v>
      </c>
      <c r="D27" s="142">
        <f t="shared" si="0"/>
        <v>0</v>
      </c>
      <c r="E27" s="142"/>
      <c r="F27" s="142"/>
      <c r="G27" s="142"/>
      <c r="H27" s="142"/>
      <c r="I27" s="142">
        <f t="shared" si="1"/>
        <v>0</v>
      </c>
      <c r="J27" s="142"/>
      <c r="K27" s="142"/>
      <c r="L27" s="142"/>
      <c r="M27" s="142"/>
      <c r="N27" s="142">
        <f t="shared" si="2"/>
        <v>0</v>
      </c>
      <c r="O27" s="142"/>
      <c r="P27" s="142"/>
      <c r="Q27" s="142"/>
      <c r="R27" s="12"/>
    </row>
    <row r="28" spans="1:18" s="135" customFormat="1" ht="12.75">
      <c r="A28" s="528"/>
      <c r="B28" s="535" t="s">
        <v>1005</v>
      </c>
      <c r="C28" s="219" t="s">
        <v>1006</v>
      </c>
      <c r="D28" s="142">
        <f t="shared" si="0"/>
        <v>0</v>
      </c>
      <c r="E28" s="157"/>
      <c r="F28" s="157"/>
      <c r="G28" s="157"/>
      <c r="H28" s="157"/>
      <c r="I28" s="142">
        <f t="shared" si="1"/>
        <v>0</v>
      </c>
      <c r="J28" s="157"/>
      <c r="K28" s="157"/>
      <c r="L28" s="157"/>
      <c r="M28" s="157"/>
      <c r="N28" s="142">
        <f t="shared" si="2"/>
        <v>0</v>
      </c>
      <c r="O28" s="157"/>
      <c r="P28" s="157"/>
      <c r="Q28" s="157"/>
      <c r="R28" s="373"/>
    </row>
    <row r="29" spans="1:18" s="2" customFormat="1" ht="25.5">
      <c r="A29" s="546">
        <v>4</v>
      </c>
      <c r="B29" s="547" t="s">
        <v>1212</v>
      </c>
      <c r="C29" s="549" t="s">
        <v>1007</v>
      </c>
      <c r="D29" s="548">
        <f>SUM(E29:H29)</f>
        <v>180500</v>
      </c>
      <c r="E29" s="548">
        <f>SUM(E30:E38)</f>
        <v>0</v>
      </c>
      <c r="F29" s="548">
        <f>SUM(F30:F38)</f>
        <v>0</v>
      </c>
      <c r="G29" s="548">
        <f>SUM(G30:G38)</f>
        <v>180500</v>
      </c>
      <c r="H29" s="548">
        <f>SUM(H30:H38)</f>
        <v>0</v>
      </c>
      <c r="I29" s="548">
        <f>SUM(J29:M29)</f>
        <v>188065.51</v>
      </c>
      <c r="J29" s="548">
        <f>SUM(J30:J38)</f>
        <v>0</v>
      </c>
      <c r="K29" s="548">
        <f>SUM(K30:K38)</f>
        <v>0</v>
      </c>
      <c r="L29" s="548">
        <f>SUM(L30:L38)</f>
        <v>188065.51</v>
      </c>
      <c r="M29" s="548">
        <f>SUM(M30:M38)</f>
        <v>0</v>
      </c>
      <c r="N29" s="548">
        <f>SUM(O29:R29)</f>
        <v>179415.51</v>
      </c>
      <c r="O29" s="548">
        <f>SUM(O30:O38)</f>
        <v>0</v>
      </c>
      <c r="P29" s="548">
        <f>SUM(P30:P38)</f>
        <v>0</v>
      </c>
      <c r="Q29" s="548">
        <f>SUM(Q30:Q38)</f>
        <v>179415.51</v>
      </c>
      <c r="R29" s="548">
        <f>SUM(R30:R38)</f>
        <v>0</v>
      </c>
    </row>
    <row r="30" spans="1:18" s="2" customFormat="1" ht="12.75">
      <c r="A30" s="350"/>
      <c r="B30" s="211" t="s">
        <v>452</v>
      </c>
      <c r="C30" s="220" t="s">
        <v>1223</v>
      </c>
      <c r="D30" s="142">
        <f>SUM(E30:H30)</f>
        <v>115700</v>
      </c>
      <c r="E30" s="142"/>
      <c r="F30" s="142"/>
      <c r="G30" s="142">
        <v>115700</v>
      </c>
      <c r="H30" s="142">
        <v>0</v>
      </c>
      <c r="I30" s="142">
        <f>SUM(J30:M30)</f>
        <v>114615.51</v>
      </c>
      <c r="J30" s="142"/>
      <c r="K30" s="142"/>
      <c r="L30" s="142">
        <v>114615.51</v>
      </c>
      <c r="M30" s="142"/>
      <c r="N30" s="142">
        <f>SUM(O30:R30)</f>
        <v>114615.51</v>
      </c>
      <c r="O30" s="142"/>
      <c r="P30" s="142"/>
      <c r="Q30" s="142">
        <v>114615.51</v>
      </c>
      <c r="R30" s="12"/>
    </row>
    <row r="31" spans="1:18" s="2" customFormat="1" ht="12.75">
      <c r="A31" s="350"/>
      <c r="B31" s="211" t="s">
        <v>452</v>
      </c>
      <c r="C31" s="220" t="s">
        <v>1021</v>
      </c>
      <c r="D31" s="142">
        <f>SUM(E31:H31)</f>
        <v>64800</v>
      </c>
      <c r="E31" s="142"/>
      <c r="F31" s="142"/>
      <c r="G31" s="142">
        <v>64800</v>
      </c>
      <c r="H31" s="142"/>
      <c r="I31" s="142">
        <f>SUM(J31:M31)</f>
        <v>64800</v>
      </c>
      <c r="J31" s="142"/>
      <c r="K31" s="142"/>
      <c r="L31" s="142">
        <v>64800</v>
      </c>
      <c r="M31" s="142"/>
      <c r="N31" s="142">
        <f>SUM(O31:R31)</f>
        <v>64800</v>
      </c>
      <c r="O31" s="142"/>
      <c r="P31" s="142"/>
      <c r="Q31" s="142">
        <v>64800</v>
      </c>
      <c r="R31" s="12"/>
    </row>
    <row r="32" spans="1:18" s="139" customFormat="1" ht="15">
      <c r="A32" s="351"/>
      <c r="B32" s="535" t="s">
        <v>1000</v>
      </c>
      <c r="C32" s="218" t="s">
        <v>1008</v>
      </c>
      <c r="D32" s="142">
        <f t="shared" si="0"/>
        <v>0</v>
      </c>
      <c r="E32" s="157"/>
      <c r="F32" s="157"/>
      <c r="G32" s="157"/>
      <c r="H32" s="157"/>
      <c r="I32" s="142">
        <f t="shared" si="1"/>
        <v>0</v>
      </c>
      <c r="J32" s="157"/>
      <c r="K32" s="157"/>
      <c r="L32" s="157"/>
      <c r="M32" s="157"/>
      <c r="N32" s="142">
        <f t="shared" si="2"/>
        <v>0</v>
      </c>
      <c r="O32" s="157"/>
      <c r="P32" s="157"/>
      <c r="Q32" s="157"/>
      <c r="R32" s="532"/>
    </row>
    <row r="33" spans="1:18" s="2" customFormat="1" ht="12.75" customHeight="1">
      <c r="A33" s="351"/>
      <c r="B33" s="535" t="s">
        <v>1001</v>
      </c>
      <c r="C33" s="218" t="s">
        <v>1008</v>
      </c>
      <c r="D33" s="142">
        <f t="shared" si="0"/>
        <v>0</v>
      </c>
      <c r="E33" s="142"/>
      <c r="F33" s="142"/>
      <c r="G33" s="142"/>
      <c r="H33" s="142"/>
      <c r="I33" s="142">
        <f t="shared" si="1"/>
        <v>8650</v>
      </c>
      <c r="J33" s="142"/>
      <c r="K33" s="142"/>
      <c r="L33" s="142">
        <v>8650</v>
      </c>
      <c r="M33" s="142"/>
      <c r="N33" s="142">
        <f t="shared" si="2"/>
        <v>0</v>
      </c>
      <c r="O33" s="142"/>
      <c r="P33" s="142"/>
      <c r="Q33" s="142"/>
      <c r="R33" s="12"/>
    </row>
    <row r="34" spans="1:18" s="143" customFormat="1" ht="12.75">
      <c r="A34" s="351"/>
      <c r="B34" s="535" t="s">
        <v>1002</v>
      </c>
      <c r="C34" s="218" t="s">
        <v>1008</v>
      </c>
      <c r="D34" s="142">
        <f t="shared" si="0"/>
        <v>0</v>
      </c>
      <c r="E34" s="142"/>
      <c r="F34" s="142"/>
      <c r="G34" s="142"/>
      <c r="H34" s="142"/>
      <c r="I34" s="142">
        <f t="shared" si="1"/>
        <v>0</v>
      </c>
      <c r="J34" s="142"/>
      <c r="K34" s="142"/>
      <c r="L34" s="142"/>
      <c r="M34" s="142"/>
      <c r="N34" s="142">
        <f t="shared" si="2"/>
        <v>0</v>
      </c>
      <c r="O34" s="142"/>
      <c r="P34" s="142"/>
      <c r="Q34" s="142"/>
      <c r="R34" s="374"/>
    </row>
    <row r="35" spans="1:18" s="143" customFormat="1" ht="12.75">
      <c r="A35" s="351"/>
      <c r="B35" s="535" t="s">
        <v>732</v>
      </c>
      <c r="C35" s="218" t="s">
        <v>1008</v>
      </c>
      <c r="D35" s="142">
        <f t="shared" si="0"/>
        <v>0</v>
      </c>
      <c r="E35" s="142"/>
      <c r="F35" s="142"/>
      <c r="G35" s="142"/>
      <c r="H35" s="142"/>
      <c r="I35" s="142">
        <f t="shared" si="1"/>
        <v>0</v>
      </c>
      <c r="J35" s="142"/>
      <c r="K35" s="142"/>
      <c r="L35" s="142"/>
      <c r="M35" s="142"/>
      <c r="N35" s="142">
        <f t="shared" si="2"/>
        <v>0</v>
      </c>
      <c r="O35" s="142"/>
      <c r="P35" s="142"/>
      <c r="Q35" s="142"/>
      <c r="R35" s="374"/>
    </row>
    <row r="36" spans="1:18" s="143" customFormat="1" ht="12.75">
      <c r="A36" s="351"/>
      <c r="B36" s="536" t="s">
        <v>1004</v>
      </c>
      <c r="C36" s="227" t="s">
        <v>1189</v>
      </c>
      <c r="D36" s="142">
        <f>SUM(E36:H36)</f>
        <v>0</v>
      </c>
      <c r="E36" s="142"/>
      <c r="F36" s="142"/>
      <c r="G36" s="142"/>
      <c r="H36" s="142"/>
      <c r="I36" s="142">
        <f>SUM(J36:M36)</f>
        <v>0</v>
      </c>
      <c r="J36" s="142"/>
      <c r="K36" s="142"/>
      <c r="L36" s="142"/>
      <c r="M36" s="142"/>
      <c r="N36" s="142">
        <f>SUM(O36:R36)</f>
        <v>0</v>
      </c>
      <c r="O36" s="142"/>
      <c r="P36" s="142"/>
      <c r="Q36" s="142"/>
      <c r="R36" s="374"/>
    </row>
    <row r="37" spans="1:18" s="143" customFormat="1" ht="12.75">
      <c r="A37" s="351"/>
      <c r="B37" s="70" t="s">
        <v>1207</v>
      </c>
      <c r="C37" s="220" t="s">
        <v>1189</v>
      </c>
      <c r="D37" s="142">
        <f>SUM(E37:H37)</f>
        <v>0</v>
      </c>
      <c r="E37" s="142"/>
      <c r="F37" s="142"/>
      <c r="G37" s="142"/>
      <c r="H37" s="142"/>
      <c r="I37" s="142">
        <f>SUM(J37:M37)</f>
        <v>0</v>
      </c>
      <c r="J37" s="142"/>
      <c r="K37" s="142"/>
      <c r="L37" s="142"/>
      <c r="M37" s="142"/>
      <c r="N37" s="142">
        <f>SUM(O37:R37)</f>
        <v>0</v>
      </c>
      <c r="O37" s="142"/>
      <c r="P37" s="142"/>
      <c r="Q37" s="142"/>
      <c r="R37" s="142"/>
    </row>
    <row r="38" spans="1:18" s="143" customFormat="1" ht="12.75">
      <c r="A38" s="351"/>
      <c r="B38" s="70" t="s">
        <v>1208</v>
      </c>
      <c r="C38" s="220" t="s">
        <v>1189</v>
      </c>
      <c r="D38" s="142">
        <f>SUM(E38:H38)</f>
        <v>0</v>
      </c>
      <c r="E38" s="142"/>
      <c r="F38" s="142"/>
      <c r="G38" s="142"/>
      <c r="H38" s="142"/>
      <c r="I38" s="142">
        <f>SUM(J38:M38)</f>
        <v>0</v>
      </c>
      <c r="J38" s="142"/>
      <c r="K38" s="142"/>
      <c r="L38" s="142"/>
      <c r="M38" s="142"/>
      <c r="N38" s="142">
        <f>SUM(O38:R38)</f>
        <v>0</v>
      </c>
      <c r="O38" s="142"/>
      <c r="P38" s="142"/>
      <c r="Q38" s="142"/>
      <c r="R38" s="142"/>
    </row>
    <row r="39" spans="1:18" s="2" customFormat="1" ht="38.25">
      <c r="A39" s="544">
        <v>5</v>
      </c>
      <c r="B39" s="547" t="s">
        <v>1213</v>
      </c>
      <c r="C39" s="543" t="s">
        <v>1007</v>
      </c>
      <c r="D39" s="548">
        <f>SUM(E39:H39)</f>
        <v>0</v>
      </c>
      <c r="E39" s="548">
        <f>E40</f>
        <v>0</v>
      </c>
      <c r="F39" s="548">
        <f>F40</f>
        <v>0</v>
      </c>
      <c r="G39" s="548">
        <f>G40</f>
        <v>0</v>
      </c>
      <c r="H39" s="548"/>
      <c r="I39" s="548">
        <f>SUM(J39:M39)</f>
        <v>0</v>
      </c>
      <c r="J39" s="548">
        <f>J40</f>
        <v>0</v>
      </c>
      <c r="K39" s="548">
        <f>K40</f>
        <v>0</v>
      </c>
      <c r="L39" s="548">
        <f>L40</f>
        <v>0</v>
      </c>
      <c r="M39" s="548"/>
      <c r="N39" s="548">
        <f>SUM(O39:R39)</f>
        <v>0</v>
      </c>
      <c r="O39" s="548">
        <f>O40</f>
        <v>0</v>
      </c>
      <c r="P39" s="548">
        <f>P40</f>
        <v>0</v>
      </c>
      <c r="Q39" s="548">
        <f>Q40</f>
        <v>0</v>
      </c>
      <c r="R39" s="548">
        <f>R40</f>
        <v>0</v>
      </c>
    </row>
    <row r="40" spans="1:18" s="139" customFormat="1" ht="15">
      <c r="A40" s="529"/>
      <c r="B40" s="535" t="s">
        <v>1002</v>
      </c>
      <c r="C40" s="218" t="s">
        <v>999</v>
      </c>
      <c r="D40" s="142">
        <f>SUM(E40:G41)</f>
        <v>0</v>
      </c>
      <c r="E40" s="157"/>
      <c r="F40" s="157"/>
      <c r="G40" s="157"/>
      <c r="H40" s="157"/>
      <c r="I40" s="142">
        <f>SUM(J40:L41)</f>
        <v>0</v>
      </c>
      <c r="J40" s="157"/>
      <c r="K40" s="157"/>
      <c r="L40" s="157"/>
      <c r="M40" s="157"/>
      <c r="N40" s="142">
        <f>SUM(O40:Q41)</f>
        <v>0</v>
      </c>
      <c r="O40" s="157"/>
      <c r="P40" s="157"/>
      <c r="Q40" s="157"/>
      <c r="R40" s="157"/>
    </row>
    <row r="41" spans="1:18" s="139" customFormat="1" ht="25.5">
      <c r="A41" s="544">
        <v>6</v>
      </c>
      <c r="B41" s="547" t="s">
        <v>1214</v>
      </c>
      <c r="C41" s="545" t="s">
        <v>1007</v>
      </c>
      <c r="D41" s="548">
        <f>SUM(E41:H41)</f>
        <v>0</v>
      </c>
      <c r="E41" s="548">
        <f>SUM(E42:E44)</f>
        <v>0</v>
      </c>
      <c r="F41" s="548">
        <f>SUM(F42:F44)</f>
        <v>0</v>
      </c>
      <c r="G41" s="548">
        <f>SUM(G42:G44)</f>
        <v>0</v>
      </c>
      <c r="H41" s="548">
        <f>SUM(H42:H44)</f>
        <v>0</v>
      </c>
      <c r="I41" s="548">
        <f>SUM(J41:M41)</f>
        <v>0</v>
      </c>
      <c r="J41" s="548">
        <f>SUM(J42:J44)</f>
        <v>0</v>
      </c>
      <c r="K41" s="548">
        <f>SUM(K42:K44)</f>
        <v>0</v>
      </c>
      <c r="L41" s="548">
        <f>SUM(L42:L44)</f>
        <v>0</v>
      </c>
      <c r="M41" s="548">
        <f>SUM(M42:M44)</f>
        <v>0</v>
      </c>
      <c r="N41" s="548">
        <f>SUM(O41:R41)</f>
        <v>0</v>
      </c>
      <c r="O41" s="548">
        <f>SUM(O42:O44)</f>
        <v>0</v>
      </c>
      <c r="P41" s="548">
        <f>SUM(P42:P44)</f>
        <v>0</v>
      </c>
      <c r="Q41" s="548">
        <f>SUM(Q42:Q44)</f>
        <v>0</v>
      </c>
      <c r="R41" s="548">
        <f>SUM(R42:R44)</f>
        <v>0</v>
      </c>
    </row>
    <row r="42" spans="1:18" s="139" customFormat="1" ht="15">
      <c r="A42" s="529"/>
      <c r="B42" s="535" t="s">
        <v>1000</v>
      </c>
      <c r="C42" s="218" t="s">
        <v>1009</v>
      </c>
      <c r="D42" s="142">
        <f>SUM(E42:H42)</f>
        <v>0</v>
      </c>
      <c r="E42" s="142"/>
      <c r="F42" s="142"/>
      <c r="G42" s="142"/>
      <c r="H42" s="142"/>
      <c r="I42" s="142">
        <f>SUM(J42:M42)</f>
        <v>0</v>
      </c>
      <c r="J42" s="142"/>
      <c r="K42" s="142"/>
      <c r="L42" s="142"/>
      <c r="M42" s="142"/>
      <c r="N42" s="142">
        <f>SUM(O42:R42)</f>
        <v>0</v>
      </c>
      <c r="O42" s="142"/>
      <c r="P42" s="142"/>
      <c r="Q42" s="142"/>
      <c r="R42" s="142"/>
    </row>
    <row r="43" spans="1:18" s="139" customFormat="1" ht="15">
      <c r="A43" s="529"/>
      <c r="B43" s="535" t="s">
        <v>1000</v>
      </c>
      <c r="C43" s="218"/>
      <c r="D43" s="142">
        <f aca="true" t="shared" si="3" ref="D43:D73">SUM(E43:H43)</f>
        <v>0</v>
      </c>
      <c r="E43" s="142"/>
      <c r="F43" s="142"/>
      <c r="G43" s="142"/>
      <c r="H43" s="142"/>
      <c r="I43" s="142">
        <f aca="true" t="shared" si="4" ref="I43:I73">SUM(J43:M43)</f>
        <v>0</v>
      </c>
      <c r="J43" s="142"/>
      <c r="K43" s="142"/>
      <c r="L43" s="142"/>
      <c r="M43" s="142"/>
      <c r="N43" s="142">
        <f aca="true" t="shared" si="5" ref="N43:N73">SUM(O43:R43)</f>
        <v>0</v>
      </c>
      <c r="O43" s="142"/>
      <c r="P43" s="142"/>
      <c r="Q43" s="142"/>
      <c r="R43" s="142"/>
    </row>
    <row r="44" spans="1:18" s="139" customFormat="1" ht="15">
      <c r="A44" s="529"/>
      <c r="B44" s="535" t="s">
        <v>1000</v>
      </c>
      <c r="C44" s="218" t="s">
        <v>1096</v>
      </c>
      <c r="D44" s="142">
        <f t="shared" si="3"/>
        <v>0</v>
      </c>
      <c r="E44" s="142"/>
      <c r="F44" s="142"/>
      <c r="G44" s="142"/>
      <c r="H44" s="142"/>
      <c r="I44" s="142">
        <f t="shared" si="4"/>
        <v>0</v>
      </c>
      <c r="J44" s="142"/>
      <c r="K44" s="142"/>
      <c r="L44" s="142"/>
      <c r="M44" s="142"/>
      <c r="N44" s="142">
        <f t="shared" si="5"/>
        <v>0</v>
      </c>
      <c r="O44" s="142"/>
      <c r="P44" s="142"/>
      <c r="Q44" s="142"/>
      <c r="R44" s="142"/>
    </row>
    <row r="45" spans="1:18" s="139" customFormat="1" ht="38.25">
      <c r="A45" s="544">
        <v>7</v>
      </c>
      <c r="B45" s="547" t="s">
        <v>1215</v>
      </c>
      <c r="C45" s="545" t="s">
        <v>1007</v>
      </c>
      <c r="D45" s="548">
        <f t="shared" si="3"/>
        <v>464100</v>
      </c>
      <c r="E45" s="548">
        <f>E46</f>
        <v>0</v>
      </c>
      <c r="F45" s="548">
        <f>F46</f>
        <v>0</v>
      </c>
      <c r="G45" s="548">
        <f>G46</f>
        <v>464100</v>
      </c>
      <c r="H45" s="548">
        <f>H46</f>
        <v>0</v>
      </c>
      <c r="I45" s="548">
        <f t="shared" si="4"/>
        <v>390090.1</v>
      </c>
      <c r="J45" s="548">
        <f>J46</f>
        <v>0</v>
      </c>
      <c r="K45" s="548">
        <f>K46</f>
        <v>0</v>
      </c>
      <c r="L45" s="548">
        <f>L46</f>
        <v>390090.1</v>
      </c>
      <c r="M45" s="548"/>
      <c r="N45" s="548">
        <f t="shared" si="5"/>
        <v>390090.1</v>
      </c>
      <c r="O45" s="548">
        <f>O46</f>
        <v>0</v>
      </c>
      <c r="P45" s="548">
        <f>P46</f>
        <v>0</v>
      </c>
      <c r="Q45" s="548">
        <f>Q46</f>
        <v>390090.1</v>
      </c>
      <c r="R45" s="548">
        <f>R46</f>
        <v>0</v>
      </c>
    </row>
    <row r="46" spans="1:18" s="139" customFormat="1" ht="15">
      <c r="A46" s="529"/>
      <c r="B46" s="158" t="s">
        <v>452</v>
      </c>
      <c r="C46" s="218" t="s">
        <v>1010</v>
      </c>
      <c r="D46" s="142">
        <f t="shared" si="3"/>
        <v>464100</v>
      </c>
      <c r="E46" s="142"/>
      <c r="F46" s="142"/>
      <c r="G46" s="142">
        <v>464100</v>
      </c>
      <c r="H46" s="142"/>
      <c r="I46" s="142">
        <f t="shared" si="4"/>
        <v>390090.1</v>
      </c>
      <c r="J46" s="142"/>
      <c r="K46" s="142"/>
      <c r="L46" s="142">
        <v>390090.1</v>
      </c>
      <c r="M46" s="142"/>
      <c r="N46" s="142">
        <f t="shared" si="5"/>
        <v>390090.1</v>
      </c>
      <c r="O46" s="142"/>
      <c r="P46" s="142"/>
      <c r="Q46" s="142">
        <v>390090.1</v>
      </c>
      <c r="R46" s="532"/>
    </row>
    <row r="47" spans="1:18" s="139" customFormat="1" ht="25.5">
      <c r="A47" s="544">
        <v>8</v>
      </c>
      <c r="B47" s="547" t="s">
        <v>1216</v>
      </c>
      <c r="C47" s="545" t="s">
        <v>1007</v>
      </c>
      <c r="D47" s="548">
        <f t="shared" si="3"/>
        <v>11515000</v>
      </c>
      <c r="E47" s="548">
        <f>SUM(E48:E58)</f>
        <v>0</v>
      </c>
      <c r="F47" s="548">
        <f>SUM(F48:F58)</f>
        <v>0</v>
      </c>
      <c r="G47" s="548">
        <f>SUM(G48:G58)</f>
        <v>11515000</v>
      </c>
      <c r="H47" s="548">
        <f>SUM(H48:H58)</f>
        <v>0</v>
      </c>
      <c r="I47" s="548">
        <f t="shared" si="4"/>
        <v>10928967.16</v>
      </c>
      <c r="J47" s="548">
        <f>SUM(J48:J58)</f>
        <v>0</v>
      </c>
      <c r="K47" s="548">
        <f>SUM(K48:K58)</f>
        <v>0</v>
      </c>
      <c r="L47" s="548">
        <f>SUM(L48:L58)</f>
        <v>10928967.16</v>
      </c>
      <c r="M47" s="548">
        <f>SUM(M48:M58)</f>
        <v>0</v>
      </c>
      <c r="N47" s="548">
        <f t="shared" si="5"/>
        <v>10927837.25</v>
      </c>
      <c r="O47" s="548">
        <f>SUM(O48:O58)</f>
        <v>0</v>
      </c>
      <c r="P47" s="548">
        <f>SUM(P48:P58)</f>
        <v>0</v>
      </c>
      <c r="Q47" s="548">
        <f>SUM(Q48:Q58)</f>
        <v>10927837.25</v>
      </c>
      <c r="R47" s="548">
        <f>SUM(R48:R58)</f>
        <v>0</v>
      </c>
    </row>
    <row r="48" spans="1:18" s="139" customFormat="1" ht="15">
      <c r="A48" s="529"/>
      <c r="B48" s="158" t="s">
        <v>452</v>
      </c>
      <c r="C48" s="218" t="s">
        <v>1081</v>
      </c>
      <c r="D48" s="142">
        <f t="shared" si="3"/>
        <v>6660100</v>
      </c>
      <c r="E48" s="142"/>
      <c r="F48" s="142"/>
      <c r="G48" s="142">
        <v>6660100</v>
      </c>
      <c r="H48" s="142"/>
      <c r="I48" s="142">
        <f t="shared" si="4"/>
        <v>6297524.38</v>
      </c>
      <c r="J48" s="142"/>
      <c r="K48" s="142"/>
      <c r="L48" s="142">
        <v>6297524.38</v>
      </c>
      <c r="M48" s="142"/>
      <c r="N48" s="142">
        <f t="shared" si="5"/>
        <v>6296394.47</v>
      </c>
      <c r="O48" s="142"/>
      <c r="P48" s="142"/>
      <c r="Q48" s="142">
        <v>6296394.47</v>
      </c>
      <c r="R48" s="532"/>
    </row>
    <row r="49" spans="1:18" s="139" customFormat="1" ht="15">
      <c r="A49" s="159"/>
      <c r="B49" s="158" t="s">
        <v>452</v>
      </c>
      <c r="C49" s="218" t="s">
        <v>1082</v>
      </c>
      <c r="D49" s="142">
        <f t="shared" si="3"/>
        <v>1030800</v>
      </c>
      <c r="E49" s="142"/>
      <c r="F49" s="142"/>
      <c r="G49" s="142">
        <v>1030800</v>
      </c>
      <c r="H49" s="142"/>
      <c r="I49" s="142">
        <f t="shared" si="4"/>
        <v>1019341.76</v>
      </c>
      <c r="J49" s="142"/>
      <c r="K49" s="142"/>
      <c r="L49" s="142">
        <v>1019341.76</v>
      </c>
      <c r="M49" s="142"/>
      <c r="N49" s="142">
        <f t="shared" si="5"/>
        <v>1019341.76</v>
      </c>
      <c r="O49" s="142"/>
      <c r="P49" s="142"/>
      <c r="Q49" s="142">
        <v>1019341.76</v>
      </c>
      <c r="R49" s="532"/>
    </row>
    <row r="50" spans="1:18" s="139" customFormat="1" ht="15">
      <c r="A50" s="159"/>
      <c r="B50" s="158" t="s">
        <v>452</v>
      </c>
      <c r="C50" s="218" t="s">
        <v>1200</v>
      </c>
      <c r="D50" s="142">
        <f t="shared" si="3"/>
        <v>24100</v>
      </c>
      <c r="E50" s="142"/>
      <c r="F50" s="142"/>
      <c r="G50" s="142">
        <v>24100</v>
      </c>
      <c r="H50" s="142"/>
      <c r="I50" s="142">
        <f t="shared" si="4"/>
        <v>24023.73</v>
      </c>
      <c r="J50" s="142"/>
      <c r="K50" s="142"/>
      <c r="L50" s="142">
        <v>24023.73</v>
      </c>
      <c r="M50" s="142"/>
      <c r="N50" s="142">
        <f t="shared" si="5"/>
        <v>24023.73</v>
      </c>
      <c r="O50" s="142"/>
      <c r="P50" s="142"/>
      <c r="Q50" s="142">
        <v>24023.73</v>
      </c>
      <c r="R50" s="532"/>
    </row>
    <row r="51" spans="1:18" s="139" customFormat="1" ht="15">
      <c r="A51" s="159"/>
      <c r="B51" s="158" t="s">
        <v>452</v>
      </c>
      <c r="C51" s="218" t="s">
        <v>1083</v>
      </c>
      <c r="D51" s="142">
        <f t="shared" si="3"/>
        <v>303900</v>
      </c>
      <c r="E51" s="142"/>
      <c r="F51" s="142"/>
      <c r="G51" s="142">
        <v>303900</v>
      </c>
      <c r="H51" s="142"/>
      <c r="I51" s="142">
        <f t="shared" si="4"/>
        <v>286573.71</v>
      </c>
      <c r="J51" s="142"/>
      <c r="K51" s="142"/>
      <c r="L51" s="142">
        <v>286573.71</v>
      </c>
      <c r="M51" s="142"/>
      <c r="N51" s="142">
        <f t="shared" si="5"/>
        <v>286573.71</v>
      </c>
      <c r="O51" s="142"/>
      <c r="P51" s="142"/>
      <c r="Q51" s="142">
        <v>286573.71</v>
      </c>
      <c r="R51" s="532"/>
    </row>
    <row r="52" spans="1:18" s="139" customFormat="1" ht="15">
      <c r="A52" s="159"/>
      <c r="B52" s="158" t="s">
        <v>452</v>
      </c>
      <c r="C52" s="218" t="s">
        <v>1084</v>
      </c>
      <c r="D52" s="142">
        <f t="shared" si="3"/>
        <v>3287700</v>
      </c>
      <c r="E52" s="142"/>
      <c r="F52" s="142"/>
      <c r="G52" s="142">
        <v>3287700</v>
      </c>
      <c r="H52" s="142"/>
      <c r="I52" s="142">
        <f t="shared" si="4"/>
        <v>3105916.84</v>
      </c>
      <c r="J52" s="142"/>
      <c r="K52" s="142"/>
      <c r="L52" s="142">
        <v>3105916.84</v>
      </c>
      <c r="M52" s="142"/>
      <c r="N52" s="142">
        <f t="shared" si="5"/>
        <v>3105916.84</v>
      </c>
      <c r="O52" s="142"/>
      <c r="P52" s="142"/>
      <c r="Q52" s="142">
        <v>3105916.84</v>
      </c>
      <c r="R52" s="532"/>
    </row>
    <row r="53" spans="1:18" s="139" customFormat="1" ht="15">
      <c r="A53" s="159"/>
      <c r="B53" s="158" t="s">
        <v>452</v>
      </c>
      <c r="C53" s="218" t="s">
        <v>1085</v>
      </c>
      <c r="D53" s="142">
        <f t="shared" si="3"/>
        <v>400</v>
      </c>
      <c r="E53" s="142"/>
      <c r="F53" s="142"/>
      <c r="G53" s="142">
        <v>400</v>
      </c>
      <c r="H53" s="142"/>
      <c r="I53" s="142">
        <f t="shared" si="4"/>
        <v>354.78</v>
      </c>
      <c r="J53" s="142"/>
      <c r="K53" s="142"/>
      <c r="L53" s="142">
        <v>354.78</v>
      </c>
      <c r="M53" s="142"/>
      <c r="N53" s="142">
        <f t="shared" si="5"/>
        <v>354.78</v>
      </c>
      <c r="O53" s="142"/>
      <c r="P53" s="142"/>
      <c r="Q53" s="142">
        <v>354.78</v>
      </c>
      <c r="R53" s="532"/>
    </row>
    <row r="54" spans="1:18" s="139" customFormat="1" ht="15">
      <c r="A54" s="159"/>
      <c r="B54" s="158" t="s">
        <v>452</v>
      </c>
      <c r="C54" s="218" t="s">
        <v>1086</v>
      </c>
      <c r="D54" s="142">
        <f t="shared" si="3"/>
        <v>112300</v>
      </c>
      <c r="E54" s="142"/>
      <c r="F54" s="142"/>
      <c r="G54" s="142">
        <v>112300</v>
      </c>
      <c r="H54" s="142"/>
      <c r="I54" s="142">
        <f t="shared" si="4"/>
        <v>99758.96</v>
      </c>
      <c r="J54" s="142"/>
      <c r="K54" s="142"/>
      <c r="L54" s="142">
        <v>99758.96</v>
      </c>
      <c r="M54" s="142"/>
      <c r="N54" s="142">
        <f t="shared" si="5"/>
        <v>99758.96</v>
      </c>
      <c r="O54" s="142"/>
      <c r="P54" s="142"/>
      <c r="Q54" s="142">
        <v>99758.96</v>
      </c>
      <c r="R54" s="532"/>
    </row>
    <row r="55" spans="1:18" s="139" customFormat="1" ht="15">
      <c r="A55" s="159"/>
      <c r="B55" s="158" t="s">
        <v>452</v>
      </c>
      <c r="C55" s="218" t="s">
        <v>1087</v>
      </c>
      <c r="D55" s="142">
        <f t="shared" si="3"/>
        <v>700</v>
      </c>
      <c r="E55" s="142"/>
      <c r="F55" s="142"/>
      <c r="G55" s="142">
        <v>700</v>
      </c>
      <c r="H55" s="142"/>
      <c r="I55" s="142">
        <f t="shared" si="4"/>
        <v>560</v>
      </c>
      <c r="J55" s="142"/>
      <c r="K55" s="142"/>
      <c r="L55" s="142">
        <v>560</v>
      </c>
      <c r="M55" s="142"/>
      <c r="N55" s="142">
        <f t="shared" si="5"/>
        <v>560</v>
      </c>
      <c r="O55" s="142"/>
      <c r="P55" s="142"/>
      <c r="Q55" s="142">
        <v>560</v>
      </c>
      <c r="R55" s="532"/>
    </row>
    <row r="56" spans="1:18" s="139" customFormat="1" ht="15">
      <c r="A56" s="159"/>
      <c r="B56" s="158" t="s">
        <v>452</v>
      </c>
      <c r="C56" s="218" t="s">
        <v>1088</v>
      </c>
      <c r="D56" s="142">
        <f t="shared" si="3"/>
        <v>95000</v>
      </c>
      <c r="E56" s="142"/>
      <c r="F56" s="142"/>
      <c r="G56" s="142">
        <v>95000</v>
      </c>
      <c r="H56" s="142"/>
      <c r="I56" s="142">
        <f t="shared" si="4"/>
        <v>94913</v>
      </c>
      <c r="J56" s="142"/>
      <c r="K56" s="142"/>
      <c r="L56" s="142">
        <v>94913</v>
      </c>
      <c r="M56" s="142"/>
      <c r="N56" s="142">
        <f t="shared" si="5"/>
        <v>94913</v>
      </c>
      <c r="O56" s="142"/>
      <c r="P56" s="142"/>
      <c r="Q56" s="142">
        <v>94913</v>
      </c>
      <c r="R56" s="532"/>
    </row>
    <row r="57" spans="1:18" s="139" customFormat="1" ht="15">
      <c r="A57" s="530"/>
      <c r="B57" s="536" t="s">
        <v>732</v>
      </c>
      <c r="C57" s="218" t="s">
        <v>1204</v>
      </c>
      <c r="D57" s="142">
        <f t="shared" si="3"/>
        <v>0</v>
      </c>
      <c r="E57" s="142"/>
      <c r="F57" s="142"/>
      <c r="G57" s="142"/>
      <c r="H57" s="142"/>
      <c r="I57" s="142">
        <f t="shared" si="4"/>
        <v>0</v>
      </c>
      <c r="J57" s="142"/>
      <c r="K57" s="142"/>
      <c r="L57" s="142"/>
      <c r="M57" s="142"/>
      <c r="N57" s="142">
        <f t="shared" si="5"/>
        <v>0</v>
      </c>
      <c r="O57" s="142"/>
      <c r="P57" s="142"/>
      <c r="Q57" s="142"/>
      <c r="R57" s="532"/>
    </row>
    <row r="58" spans="1:18" s="139" customFormat="1" ht="15">
      <c r="A58" s="530"/>
      <c r="B58" s="536" t="s">
        <v>732</v>
      </c>
      <c r="C58" s="218" t="s">
        <v>1205</v>
      </c>
      <c r="D58" s="142">
        <f t="shared" si="3"/>
        <v>0</v>
      </c>
      <c r="E58" s="142"/>
      <c r="F58" s="142"/>
      <c r="G58" s="142"/>
      <c r="H58" s="142"/>
      <c r="I58" s="142">
        <f t="shared" si="4"/>
        <v>0</v>
      </c>
      <c r="J58" s="142"/>
      <c r="K58" s="142"/>
      <c r="L58" s="142"/>
      <c r="M58" s="142"/>
      <c r="N58" s="142">
        <f t="shared" si="5"/>
        <v>0</v>
      </c>
      <c r="O58" s="142"/>
      <c r="P58" s="142"/>
      <c r="Q58" s="142"/>
      <c r="R58" s="532"/>
    </row>
    <row r="59" spans="1:18" s="139" customFormat="1" ht="25.5">
      <c r="A59" s="544">
        <v>9</v>
      </c>
      <c r="B59" s="554" t="s">
        <v>1217</v>
      </c>
      <c r="C59" s="545" t="s">
        <v>1007</v>
      </c>
      <c r="D59" s="548">
        <f t="shared" si="3"/>
        <v>11000</v>
      </c>
      <c r="E59" s="548">
        <f>SUM(E60:E61)</f>
        <v>0</v>
      </c>
      <c r="F59" s="548">
        <f>SUM(F60:F61)</f>
        <v>0</v>
      </c>
      <c r="G59" s="548">
        <f>SUM(G60:G61)</f>
        <v>11000</v>
      </c>
      <c r="H59" s="548">
        <f>SUM(H60:H61)</f>
        <v>0</v>
      </c>
      <c r="I59" s="548">
        <f t="shared" si="4"/>
        <v>10489.3</v>
      </c>
      <c r="J59" s="548">
        <f>SUM(J60:J61)</f>
        <v>0</v>
      </c>
      <c r="K59" s="548">
        <f>SUM(K60:K61)</f>
        <v>0</v>
      </c>
      <c r="L59" s="548">
        <f>SUM(L60:L61)</f>
        <v>10489.3</v>
      </c>
      <c r="M59" s="548">
        <f>SUM(M60:M61)</f>
        <v>0</v>
      </c>
      <c r="N59" s="548">
        <f t="shared" si="5"/>
        <v>10489.3</v>
      </c>
      <c r="O59" s="548">
        <f>SUM(O60:O61)</f>
        <v>0</v>
      </c>
      <c r="P59" s="548">
        <f>SUM(P60:P61)</f>
        <v>0</v>
      </c>
      <c r="Q59" s="548">
        <f>SUM(Q60:Q61)</f>
        <v>10489.3</v>
      </c>
      <c r="R59" s="548">
        <f>SUM(R60:R61)</f>
        <v>0</v>
      </c>
    </row>
    <row r="60" spans="1:18" s="144" customFormat="1" ht="12.75">
      <c r="A60" s="159"/>
      <c r="B60" s="211" t="s">
        <v>452</v>
      </c>
      <c r="C60" s="218" t="s">
        <v>1013</v>
      </c>
      <c r="D60" s="142">
        <f t="shared" si="3"/>
        <v>11000</v>
      </c>
      <c r="E60" s="142"/>
      <c r="F60" s="142"/>
      <c r="G60" s="142">
        <v>11000</v>
      </c>
      <c r="H60" s="142"/>
      <c r="I60" s="142">
        <f t="shared" si="4"/>
        <v>10489.3</v>
      </c>
      <c r="J60" s="142"/>
      <c r="K60" s="142"/>
      <c r="L60" s="142">
        <v>10489.3</v>
      </c>
      <c r="M60" s="142"/>
      <c r="N60" s="142">
        <f t="shared" si="5"/>
        <v>10489.3</v>
      </c>
      <c r="O60" s="142"/>
      <c r="P60" s="142"/>
      <c r="Q60" s="142">
        <v>10489.3</v>
      </c>
      <c r="R60" s="533"/>
    </row>
    <row r="61" spans="1:18" s="144" customFormat="1" ht="12.75">
      <c r="A61" s="159"/>
      <c r="B61" s="536" t="s">
        <v>1004</v>
      </c>
      <c r="C61" s="218" t="s">
        <v>1199</v>
      </c>
      <c r="D61" s="142">
        <f t="shared" si="3"/>
        <v>0</v>
      </c>
      <c r="E61" s="142"/>
      <c r="F61" s="142"/>
      <c r="G61" s="142"/>
      <c r="H61" s="142"/>
      <c r="I61" s="142">
        <f t="shared" si="4"/>
        <v>0</v>
      </c>
      <c r="J61" s="142"/>
      <c r="K61" s="142"/>
      <c r="L61" s="142"/>
      <c r="M61" s="142"/>
      <c r="N61" s="142">
        <f t="shared" si="5"/>
        <v>0</v>
      </c>
      <c r="O61" s="142"/>
      <c r="P61" s="142"/>
      <c r="Q61" s="142"/>
      <c r="R61" s="533"/>
    </row>
    <row r="62" spans="1:18" s="144" customFormat="1" ht="38.25">
      <c r="A62" s="544">
        <v>10</v>
      </c>
      <c r="B62" s="554" t="s">
        <v>1218</v>
      </c>
      <c r="C62" s="545" t="s">
        <v>1007</v>
      </c>
      <c r="D62" s="548">
        <f t="shared" si="3"/>
        <v>0</v>
      </c>
      <c r="E62" s="548">
        <f>SUM(E63:E73)</f>
        <v>0</v>
      </c>
      <c r="F62" s="548">
        <f>SUM(F63:F73)</f>
        <v>0</v>
      </c>
      <c r="G62" s="548">
        <f>SUM(G63:G73)</f>
        <v>0</v>
      </c>
      <c r="H62" s="548">
        <f>SUM(H63:H73)</f>
        <v>0</v>
      </c>
      <c r="I62" s="548">
        <f t="shared" si="4"/>
        <v>0</v>
      </c>
      <c r="J62" s="548">
        <f>SUM(J63:J73)</f>
        <v>0</v>
      </c>
      <c r="K62" s="548">
        <f>SUM(K63:K73)</f>
        <v>0</v>
      </c>
      <c r="L62" s="548">
        <f>SUM(L63:L73)</f>
        <v>0</v>
      </c>
      <c r="M62" s="548">
        <f>SUM(M63:M73)</f>
        <v>0</v>
      </c>
      <c r="N62" s="548">
        <f t="shared" si="5"/>
        <v>0</v>
      </c>
      <c r="O62" s="548">
        <f>SUM(O63:O73)</f>
        <v>0</v>
      </c>
      <c r="P62" s="548">
        <f>SUM(P63:P73)</f>
        <v>0</v>
      </c>
      <c r="Q62" s="548">
        <f>SUM(Q63:Q73)</f>
        <v>0</v>
      </c>
      <c r="R62" s="548">
        <f>SUM(R63:R73)</f>
        <v>0</v>
      </c>
    </row>
    <row r="63" spans="1:18" s="144" customFormat="1" ht="12.75">
      <c r="A63" s="141"/>
      <c r="B63" s="712" t="s">
        <v>1000</v>
      </c>
      <c r="C63" s="220" t="s">
        <v>1015</v>
      </c>
      <c r="D63" s="142">
        <f t="shared" si="3"/>
        <v>0</v>
      </c>
      <c r="E63" s="142"/>
      <c r="F63" s="142"/>
      <c r="G63" s="142"/>
      <c r="H63" s="142"/>
      <c r="I63" s="142">
        <f t="shared" si="4"/>
        <v>0</v>
      </c>
      <c r="J63" s="142"/>
      <c r="K63" s="142"/>
      <c r="L63" s="142"/>
      <c r="M63" s="142"/>
      <c r="N63" s="142">
        <f t="shared" si="5"/>
        <v>0</v>
      </c>
      <c r="O63" s="142"/>
      <c r="P63" s="142"/>
      <c r="Q63" s="142"/>
      <c r="R63" s="533"/>
    </row>
    <row r="64" spans="1:18" s="144" customFormat="1" ht="12.75">
      <c r="A64" s="141"/>
      <c r="B64" s="712"/>
      <c r="C64" s="220" t="s">
        <v>1100</v>
      </c>
      <c r="D64" s="142">
        <f t="shared" si="3"/>
        <v>0</v>
      </c>
      <c r="E64" s="142"/>
      <c r="F64" s="142"/>
      <c r="G64" s="142"/>
      <c r="H64" s="142"/>
      <c r="I64" s="142">
        <f t="shared" si="4"/>
        <v>0</v>
      </c>
      <c r="J64" s="142"/>
      <c r="K64" s="142"/>
      <c r="L64" s="142"/>
      <c r="M64" s="142"/>
      <c r="N64" s="142">
        <f t="shared" si="5"/>
        <v>0</v>
      </c>
      <c r="O64" s="142"/>
      <c r="P64" s="142"/>
      <c r="Q64" s="142"/>
      <c r="R64" s="533"/>
    </row>
    <row r="65" spans="1:18" s="144" customFormat="1" ht="13.5" customHeight="1" hidden="1">
      <c r="A65" s="141"/>
      <c r="B65" s="712" t="s">
        <v>1001</v>
      </c>
      <c r="C65" s="220"/>
      <c r="D65" s="142">
        <f t="shared" si="3"/>
        <v>0</v>
      </c>
      <c r="E65" s="142"/>
      <c r="F65" s="142"/>
      <c r="G65" s="142"/>
      <c r="H65" s="142"/>
      <c r="I65" s="142">
        <f t="shared" si="4"/>
        <v>0</v>
      </c>
      <c r="J65" s="142"/>
      <c r="K65" s="142"/>
      <c r="L65" s="142"/>
      <c r="M65" s="142"/>
      <c r="N65" s="142">
        <f t="shared" si="5"/>
        <v>0</v>
      </c>
      <c r="O65" s="142"/>
      <c r="P65" s="142"/>
      <c r="Q65" s="142"/>
      <c r="R65" s="533"/>
    </row>
    <row r="66" spans="1:18" s="76" customFormat="1" ht="12.75" customHeight="1" hidden="1">
      <c r="A66" s="141"/>
      <c r="B66" s="712"/>
      <c r="C66" s="220"/>
      <c r="D66" s="142">
        <f t="shared" si="3"/>
        <v>0</v>
      </c>
      <c r="E66" s="142"/>
      <c r="F66" s="142"/>
      <c r="G66" s="142"/>
      <c r="H66" s="142"/>
      <c r="I66" s="142">
        <f t="shared" si="4"/>
        <v>0</v>
      </c>
      <c r="J66" s="142"/>
      <c r="K66" s="142"/>
      <c r="L66" s="142"/>
      <c r="M66" s="142"/>
      <c r="N66" s="142">
        <f t="shared" si="5"/>
        <v>0</v>
      </c>
      <c r="O66" s="142"/>
      <c r="P66" s="142"/>
      <c r="Q66" s="142"/>
      <c r="R66" s="534"/>
    </row>
    <row r="67" spans="1:18" s="76" customFormat="1" ht="12.75">
      <c r="A67" s="141"/>
      <c r="B67" s="712" t="s">
        <v>1002</v>
      </c>
      <c r="C67" s="220" t="s">
        <v>1100</v>
      </c>
      <c r="D67" s="142">
        <f t="shared" si="3"/>
        <v>0</v>
      </c>
      <c r="E67" s="142"/>
      <c r="F67" s="142"/>
      <c r="G67" s="142"/>
      <c r="H67" s="142"/>
      <c r="I67" s="142">
        <f t="shared" si="4"/>
        <v>0</v>
      </c>
      <c r="J67" s="142"/>
      <c r="K67" s="142"/>
      <c r="L67" s="142"/>
      <c r="M67" s="142"/>
      <c r="N67" s="142">
        <f t="shared" si="5"/>
        <v>0</v>
      </c>
      <c r="O67" s="142"/>
      <c r="P67" s="142"/>
      <c r="Q67" s="142"/>
      <c r="R67" s="534"/>
    </row>
    <row r="68" spans="1:18" ht="12.75" customHeight="1" hidden="1">
      <c r="A68" s="141"/>
      <c r="B68" s="712"/>
      <c r="C68" s="220"/>
      <c r="D68" s="142">
        <f t="shared" si="3"/>
        <v>0</v>
      </c>
      <c r="E68" s="142"/>
      <c r="F68" s="142"/>
      <c r="G68" s="142"/>
      <c r="H68" s="142"/>
      <c r="I68" s="142">
        <f t="shared" si="4"/>
        <v>0</v>
      </c>
      <c r="J68" s="142"/>
      <c r="K68" s="142"/>
      <c r="L68" s="142"/>
      <c r="M68" s="142"/>
      <c r="N68" s="142">
        <f t="shared" si="5"/>
        <v>0</v>
      </c>
      <c r="O68" s="142"/>
      <c r="P68" s="142"/>
      <c r="Q68" s="142"/>
      <c r="R68" s="531"/>
    </row>
    <row r="69" spans="1:18" ht="12.75" customHeight="1" hidden="1">
      <c r="A69" s="141"/>
      <c r="B69" s="712"/>
      <c r="C69" s="220"/>
      <c r="D69" s="142">
        <f t="shared" si="3"/>
        <v>0</v>
      </c>
      <c r="E69" s="142"/>
      <c r="F69" s="142"/>
      <c r="G69" s="142"/>
      <c r="H69" s="142"/>
      <c r="I69" s="142">
        <f t="shared" si="4"/>
        <v>0</v>
      </c>
      <c r="J69" s="142"/>
      <c r="K69" s="142"/>
      <c r="L69" s="142"/>
      <c r="M69" s="142"/>
      <c r="N69" s="142">
        <f t="shared" si="5"/>
        <v>0</v>
      </c>
      <c r="O69" s="142"/>
      <c r="P69" s="142"/>
      <c r="Q69" s="142"/>
      <c r="R69" s="531"/>
    </row>
    <row r="70" spans="1:18" ht="12.75" customHeight="1" hidden="1">
      <c r="A70" s="141"/>
      <c r="B70" s="712"/>
      <c r="C70" s="220"/>
      <c r="D70" s="142">
        <f t="shared" si="3"/>
        <v>0</v>
      </c>
      <c r="E70" s="142"/>
      <c r="F70" s="142"/>
      <c r="G70" s="142"/>
      <c r="H70" s="142"/>
      <c r="I70" s="142">
        <f t="shared" si="4"/>
        <v>0</v>
      </c>
      <c r="J70" s="142"/>
      <c r="K70" s="142"/>
      <c r="L70" s="142"/>
      <c r="M70" s="142"/>
      <c r="N70" s="142">
        <f t="shared" si="5"/>
        <v>0</v>
      </c>
      <c r="O70" s="142"/>
      <c r="P70" s="142"/>
      <c r="Q70" s="142"/>
      <c r="R70" s="531"/>
    </row>
    <row r="71" spans="1:18" ht="12.75" customHeight="1" hidden="1">
      <c r="A71" s="141"/>
      <c r="B71" s="712"/>
      <c r="C71" s="220"/>
      <c r="D71" s="142">
        <f t="shared" si="3"/>
        <v>0</v>
      </c>
      <c r="E71" s="142"/>
      <c r="F71" s="142"/>
      <c r="G71" s="142"/>
      <c r="H71" s="142"/>
      <c r="I71" s="142">
        <f t="shared" si="4"/>
        <v>0</v>
      </c>
      <c r="J71" s="142"/>
      <c r="K71" s="142"/>
      <c r="L71" s="142"/>
      <c r="M71" s="142"/>
      <c r="N71" s="142">
        <f t="shared" si="5"/>
        <v>0</v>
      </c>
      <c r="O71" s="142"/>
      <c r="P71" s="142"/>
      <c r="Q71" s="142"/>
      <c r="R71" s="531"/>
    </row>
    <row r="72" spans="1:18" ht="12.75">
      <c r="A72" s="141"/>
      <c r="B72" s="536" t="s">
        <v>1004</v>
      </c>
      <c r="C72" s="220" t="s">
        <v>1101</v>
      </c>
      <c r="D72" s="142">
        <f t="shared" si="3"/>
        <v>0</v>
      </c>
      <c r="E72" s="142"/>
      <c r="F72" s="142"/>
      <c r="G72" s="142"/>
      <c r="H72" s="142"/>
      <c r="I72" s="142">
        <f t="shared" si="4"/>
        <v>0</v>
      </c>
      <c r="J72" s="142"/>
      <c r="K72" s="142"/>
      <c r="L72" s="142"/>
      <c r="M72" s="142"/>
      <c r="N72" s="142">
        <f t="shared" si="5"/>
        <v>0</v>
      </c>
      <c r="O72" s="142"/>
      <c r="P72" s="142"/>
      <c r="Q72" s="142"/>
      <c r="R72" s="531"/>
    </row>
    <row r="73" spans="1:18" ht="12.75">
      <c r="A73" s="537"/>
      <c r="B73" s="536" t="s">
        <v>1005</v>
      </c>
      <c r="C73" s="220" t="s">
        <v>1203</v>
      </c>
      <c r="D73" s="142">
        <f t="shared" si="3"/>
        <v>0</v>
      </c>
      <c r="E73" s="142"/>
      <c r="F73" s="142"/>
      <c r="G73" s="142"/>
      <c r="H73" s="142"/>
      <c r="I73" s="142">
        <f t="shared" si="4"/>
        <v>0</v>
      </c>
      <c r="J73" s="142"/>
      <c r="K73" s="142"/>
      <c r="L73" s="142"/>
      <c r="M73" s="142"/>
      <c r="N73" s="142">
        <f t="shared" si="5"/>
        <v>0</v>
      </c>
      <c r="O73" s="142"/>
      <c r="P73" s="142"/>
      <c r="Q73" s="142"/>
      <c r="R73" s="531"/>
    </row>
    <row r="74" spans="1:18" ht="12.75">
      <c r="A74" s="148"/>
      <c r="B74" s="555" t="s">
        <v>451</v>
      </c>
      <c r="C74" s="140"/>
      <c r="D74" s="157">
        <f>SUM(E74:H74)</f>
        <v>12170600</v>
      </c>
      <c r="E74" s="157">
        <f>E16+E23+E29+E39+E41+E45+E47+E59+E62+E12</f>
        <v>0</v>
      </c>
      <c r="F74" s="157">
        <f>F16+F23+F29+F39+F41+F45+F47+F59+F62+F12</f>
        <v>0</v>
      </c>
      <c r="G74" s="157">
        <f>G16+G23+G29+G39+G41+G45+G47+G59+G62+G12</f>
        <v>12170600</v>
      </c>
      <c r="H74" s="157">
        <f>H16+H23+H29+H39+H41+H45+H47+H59+H62+H12</f>
        <v>0</v>
      </c>
      <c r="I74" s="157">
        <f>SUM(J74:M74)</f>
        <v>11517612.07</v>
      </c>
      <c r="J74" s="157">
        <f>J16+J23+J29+J39+J41+J45+J47+J59+J62+J12</f>
        <v>0</v>
      </c>
      <c r="K74" s="157">
        <f>K16+K23+K29+K39+K41+K45+K47+K59+K62+K12</f>
        <v>0</v>
      </c>
      <c r="L74" s="157">
        <f>L16+L23+L29+L39+L41+L45+L47+L59+L62+L12</f>
        <v>11517612.07</v>
      </c>
      <c r="M74" s="157">
        <f>M16+M23+M29+M39+M41+M45+M47+M59+M62+M12</f>
        <v>0</v>
      </c>
      <c r="N74" s="157">
        <f>SUM(O74:R74)</f>
        <v>11507832.16</v>
      </c>
      <c r="O74" s="157">
        <f>O16+O23+O29+O39+O41+O45+O47+O59+O62+O12</f>
        <v>0</v>
      </c>
      <c r="P74" s="157">
        <f>P16+P23+P29+P39+P41+P45+P47+P59+P62+P12</f>
        <v>0</v>
      </c>
      <c r="Q74" s="157">
        <f>Q16+Q23+Q29+Q39+Q41+Q45+Q47+Q59+Q62+Q12</f>
        <v>11507832.16</v>
      </c>
      <c r="R74" s="157">
        <f>R16+R23+R29+R39+R41+R45+R47+R59+R62+R12</f>
        <v>0</v>
      </c>
    </row>
    <row r="75" spans="2:18" s="76" customFormat="1" ht="12.75">
      <c r="B75" s="539"/>
      <c r="C75" s="541"/>
      <c r="D75" s="538">
        <f>D11-D74</f>
        <v>0</v>
      </c>
      <c r="E75" s="538">
        <f aca="true" t="shared" si="6" ref="E75:R75">E11-E74</f>
        <v>0</v>
      </c>
      <c r="F75" s="538">
        <f t="shared" si="6"/>
        <v>0</v>
      </c>
      <c r="G75" s="538">
        <f t="shared" si="6"/>
        <v>0</v>
      </c>
      <c r="H75" s="538">
        <f t="shared" si="6"/>
        <v>0</v>
      </c>
      <c r="I75" s="538">
        <f t="shared" si="6"/>
        <v>0</v>
      </c>
      <c r="J75" s="538">
        <f t="shared" si="6"/>
        <v>0</v>
      </c>
      <c r="K75" s="538">
        <f t="shared" si="6"/>
        <v>0</v>
      </c>
      <c r="L75" s="538">
        <f t="shared" si="6"/>
        <v>0</v>
      </c>
      <c r="M75" s="538">
        <f t="shared" si="6"/>
        <v>0</v>
      </c>
      <c r="N75" s="538">
        <f t="shared" si="6"/>
        <v>0</v>
      </c>
      <c r="O75" s="538">
        <f t="shared" si="6"/>
        <v>0</v>
      </c>
      <c r="P75" s="538">
        <f t="shared" si="6"/>
        <v>0</v>
      </c>
      <c r="Q75" s="538">
        <f t="shared" si="6"/>
        <v>0</v>
      </c>
      <c r="R75" s="538">
        <f t="shared" si="6"/>
        <v>0</v>
      </c>
    </row>
    <row r="76" spans="2:9" ht="12.75">
      <c r="B76" s="57"/>
      <c r="C76" s="352" t="s">
        <v>1090</v>
      </c>
      <c r="I76" s="58" t="s">
        <v>1091</v>
      </c>
    </row>
    <row r="77" spans="2:3" ht="12.75">
      <c r="B77" s="57"/>
      <c r="C77" s="57"/>
    </row>
  </sheetData>
  <sheetProtection/>
  <mergeCells count="28">
    <mergeCell ref="R7:R8"/>
    <mergeCell ref="N6:R6"/>
    <mergeCell ref="B65:B66"/>
    <mergeCell ref="B67:B71"/>
    <mergeCell ref="L7:L8"/>
    <mergeCell ref="B10:Q10"/>
    <mergeCell ref="C6:C8"/>
    <mergeCell ref="N7:N8"/>
    <mergeCell ref="O7:O8"/>
    <mergeCell ref="P7:P8"/>
    <mergeCell ref="B63:B64"/>
    <mergeCell ref="K7:K8"/>
    <mergeCell ref="B6:B8"/>
    <mergeCell ref="E7:E8"/>
    <mergeCell ref="J7:J8"/>
    <mergeCell ref="D6:H6"/>
    <mergeCell ref="H7:H8"/>
    <mergeCell ref="I6:M6"/>
    <mergeCell ref="A2:Q2"/>
    <mergeCell ref="A3:Q3"/>
    <mergeCell ref="A4:Q4"/>
    <mergeCell ref="A6:A8"/>
    <mergeCell ref="G7:G8"/>
    <mergeCell ref="Q7:Q8"/>
    <mergeCell ref="D7:D8"/>
    <mergeCell ref="F7:F8"/>
    <mergeCell ref="I7:I8"/>
    <mergeCell ref="M7:M8"/>
  </mergeCells>
  <printOptions/>
  <pageMargins left="0.15748031496062992" right="0.15748031496062992" top="0.66" bottom="0.61" header="0.2362204724409449" footer="0.15748031496062992"/>
  <pageSetup fitToHeight="2" fitToWidth="1" horizontalDpi="600" verticalDpi="600" orientation="landscape" paperSize="9" scale="56" r:id="rId1"/>
</worksheet>
</file>

<file path=xl/worksheets/sheet14.xml><?xml version="1.0" encoding="utf-8"?>
<worksheet xmlns="http://schemas.openxmlformats.org/spreadsheetml/2006/main" xmlns:r="http://schemas.openxmlformats.org/officeDocument/2006/relationships">
  <sheetPr>
    <pageSetUpPr fitToPage="1"/>
  </sheetPr>
  <dimension ref="A1:X21"/>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9" sqref="C9"/>
    </sheetView>
  </sheetViews>
  <sheetFormatPr defaultColWidth="9.00390625" defaultRowHeight="12.75"/>
  <cols>
    <col min="1" max="1" width="45.125" style="370" customWidth="1"/>
    <col min="2" max="2" width="7.625" style="387" customWidth="1"/>
    <col min="3" max="3" width="23.75390625" style="387" customWidth="1"/>
    <col min="4" max="4" width="32.00390625" style="370" customWidth="1"/>
    <col min="5" max="5" width="30.125" style="370" customWidth="1"/>
    <col min="6" max="6" width="16.875" style="58" bestFit="1" customWidth="1"/>
    <col min="7" max="7" width="15.625" style="58" bestFit="1" customWidth="1"/>
    <col min="8" max="8" width="16.875" style="58" bestFit="1" customWidth="1"/>
    <col min="9" max="11" width="15.375" style="58" bestFit="1" customWidth="1"/>
    <col min="12" max="13" width="14.25390625" style="58" bestFit="1" customWidth="1"/>
    <col min="14" max="14" width="15.375" style="58" bestFit="1" customWidth="1"/>
    <col min="15" max="15" width="15.25390625" style="58" customWidth="1"/>
    <col min="16" max="19" width="14.25390625" style="58" bestFit="1" customWidth="1"/>
    <col min="20" max="21" width="13.125" style="525" bestFit="1" customWidth="1"/>
    <col min="22" max="22" width="9.125" style="58" customWidth="1"/>
    <col min="23" max="23" width="13.875" style="58" bestFit="1" customWidth="1"/>
    <col min="24" max="24" width="14.125" style="58" customWidth="1"/>
    <col min="25" max="16384" width="9.125" style="58" customWidth="1"/>
  </cols>
  <sheetData>
    <row r="1" spans="1:21" s="370" customFormat="1" ht="20.25">
      <c r="A1" s="740" t="s">
        <v>971</v>
      </c>
      <c r="B1" s="740"/>
      <c r="C1" s="740"/>
      <c r="D1" s="740"/>
      <c r="E1" s="740"/>
      <c r="T1" s="484"/>
      <c r="U1" s="484"/>
    </row>
    <row r="2" spans="1:21" s="370" customFormat="1" ht="15.75">
      <c r="A2" s="386"/>
      <c r="B2" s="741" t="s">
        <v>1227</v>
      </c>
      <c r="C2" s="741"/>
      <c r="D2" s="741"/>
      <c r="E2" s="386"/>
      <c r="T2" s="484"/>
      <c r="U2" s="484"/>
    </row>
    <row r="3" spans="1:21" s="370" customFormat="1" ht="15">
      <c r="A3" s="742" t="s">
        <v>972</v>
      </c>
      <c r="B3" s="742"/>
      <c r="C3" s="742"/>
      <c r="D3" s="386"/>
      <c r="E3" s="386"/>
      <c r="T3" s="484"/>
      <c r="U3" s="484"/>
    </row>
    <row r="4" spans="1:21" s="370" customFormat="1" ht="15">
      <c r="A4" s="742" t="s">
        <v>973</v>
      </c>
      <c r="B4" s="742"/>
      <c r="C4" s="742"/>
      <c r="F4" s="370">
        <v>12</v>
      </c>
      <c r="G4" s="370">
        <v>12</v>
      </c>
      <c r="H4" s="370">
        <v>12</v>
      </c>
      <c r="I4" s="370">
        <v>12</v>
      </c>
      <c r="J4" s="370">
        <v>12</v>
      </c>
      <c r="K4" s="370">
        <v>12</v>
      </c>
      <c r="L4" s="591">
        <v>12</v>
      </c>
      <c r="M4" s="591">
        <v>12</v>
      </c>
      <c r="N4" s="370">
        <v>12</v>
      </c>
      <c r="O4" s="370">
        <v>12</v>
      </c>
      <c r="P4" s="591">
        <v>12</v>
      </c>
      <c r="Q4" s="591">
        <v>12</v>
      </c>
      <c r="R4" s="370">
        <v>12</v>
      </c>
      <c r="S4" s="370">
        <v>12</v>
      </c>
      <c r="T4" s="591">
        <v>12</v>
      </c>
      <c r="U4" s="591">
        <v>12</v>
      </c>
    </row>
    <row r="5" spans="2:24" s="370" customFormat="1" ht="12.75">
      <c r="B5" s="387"/>
      <c r="C5" s="387"/>
      <c r="F5" s="738" t="s">
        <v>623</v>
      </c>
      <c r="G5" s="738"/>
      <c r="H5" s="738" t="s">
        <v>457</v>
      </c>
      <c r="I5" s="738"/>
      <c r="J5" s="738" t="s">
        <v>458</v>
      </c>
      <c r="K5" s="738"/>
      <c r="L5" s="739" t="s">
        <v>459</v>
      </c>
      <c r="M5" s="739"/>
      <c r="N5" s="738" t="s">
        <v>460</v>
      </c>
      <c r="O5" s="738"/>
      <c r="P5" s="739" t="s">
        <v>1094</v>
      </c>
      <c r="Q5" s="739"/>
      <c r="R5" s="738" t="s">
        <v>730</v>
      </c>
      <c r="S5" s="738"/>
      <c r="T5" s="739" t="s">
        <v>731</v>
      </c>
      <c r="U5" s="739"/>
      <c r="W5" s="591" t="s">
        <v>1221</v>
      </c>
      <c r="X5" s="591" t="s">
        <v>1222</v>
      </c>
    </row>
    <row r="6" spans="1:24" s="390" customFormat="1" ht="42.75">
      <c r="A6" s="388" t="s">
        <v>974</v>
      </c>
      <c r="B6" s="389" t="s">
        <v>213</v>
      </c>
      <c r="C6" s="389" t="s">
        <v>224</v>
      </c>
      <c r="D6" s="388" t="s">
        <v>975</v>
      </c>
      <c r="E6" s="388" t="s">
        <v>976</v>
      </c>
      <c r="F6" s="371" t="s">
        <v>1092</v>
      </c>
      <c r="G6" s="371" t="s">
        <v>1093</v>
      </c>
      <c r="H6" s="371" t="s">
        <v>1092</v>
      </c>
      <c r="I6" s="371" t="s">
        <v>1093</v>
      </c>
      <c r="J6" s="371" t="s">
        <v>1092</v>
      </c>
      <c r="K6" s="371" t="s">
        <v>1093</v>
      </c>
      <c r="L6" s="485" t="s">
        <v>1092</v>
      </c>
      <c r="M6" s="485" t="s">
        <v>1093</v>
      </c>
      <c r="N6" s="371" t="s">
        <v>1092</v>
      </c>
      <c r="O6" s="371" t="s">
        <v>1093</v>
      </c>
      <c r="P6" s="485" t="s">
        <v>1092</v>
      </c>
      <c r="Q6" s="485" t="s">
        <v>1093</v>
      </c>
      <c r="R6" s="371" t="s">
        <v>1092</v>
      </c>
      <c r="S6" s="371" t="s">
        <v>1093</v>
      </c>
      <c r="T6" s="519" t="s">
        <v>1092</v>
      </c>
      <c r="U6" s="519" t="s">
        <v>1093</v>
      </c>
      <c r="W6" s="592"/>
      <c r="X6" s="592"/>
    </row>
    <row r="7" spans="1:24" s="375" customFormat="1" ht="47.25">
      <c r="A7" s="560" t="s">
        <v>977</v>
      </c>
      <c r="B7" s="561" t="s">
        <v>912</v>
      </c>
      <c r="C7" s="562" t="s">
        <v>221</v>
      </c>
      <c r="D7" s="563">
        <f>D10</f>
        <v>22870.1659726224</v>
      </c>
      <c r="E7" s="563">
        <f>E10</f>
        <v>21375.46039650904</v>
      </c>
      <c r="F7" s="563">
        <f aca="true" t="shared" si="0" ref="F7:K7">F10</f>
        <v>19955.26293859649</v>
      </c>
      <c r="G7" s="563">
        <f t="shared" si="0"/>
        <v>19223.57811159844</v>
      </c>
      <c r="H7" s="563">
        <f t="shared" si="0"/>
        <v>22767.602011963023</v>
      </c>
      <c r="I7" s="563">
        <f t="shared" si="0"/>
        <v>20335.04891924959</v>
      </c>
      <c r="J7" s="563">
        <f t="shared" si="0"/>
        <v>23386.417205123304</v>
      </c>
      <c r="K7" s="563">
        <f t="shared" si="0"/>
        <v>20867.52348977251</v>
      </c>
      <c r="L7" s="564">
        <f aca="true" t="shared" si="1" ref="L7:U7">L10</f>
        <v>20105.789878097523</v>
      </c>
      <c r="M7" s="564">
        <f t="shared" si="1"/>
        <v>20793.392313106036</v>
      </c>
      <c r="N7" s="563">
        <f t="shared" si="1"/>
        <v>28700.475956911632</v>
      </c>
      <c r="O7" s="563">
        <f t="shared" si="1"/>
        <v>27878.135490485565</v>
      </c>
      <c r="P7" s="564">
        <f t="shared" si="1"/>
        <v>30820.504332358672</v>
      </c>
      <c r="Q7" s="564">
        <f t="shared" si="1"/>
        <v>29874.61257797271</v>
      </c>
      <c r="R7" s="563">
        <f t="shared" si="1"/>
        <v>20643.074550264548</v>
      </c>
      <c r="S7" s="563">
        <f t="shared" si="1"/>
        <v>17345.993537234044</v>
      </c>
      <c r="T7" s="564">
        <f t="shared" si="1"/>
        <v>23505.55555555556</v>
      </c>
      <c r="U7" s="564">
        <f t="shared" si="1"/>
        <v>22616.849907407406</v>
      </c>
      <c r="W7" s="593"/>
      <c r="X7" s="593"/>
    </row>
    <row r="8" spans="1:24" ht="47.25">
      <c r="A8" s="391" t="s">
        <v>978</v>
      </c>
      <c r="B8" s="392" t="s">
        <v>912</v>
      </c>
      <c r="C8" s="393" t="s">
        <v>979</v>
      </c>
      <c r="D8" s="394">
        <f>F8+H8+J8+L8+N8+P8+R8+T8</f>
        <v>809631319.63</v>
      </c>
      <c r="E8" s="394">
        <f>G8+I8+K8+M8+O8+Q8+S8+U8</f>
        <v>752895016.2699999</v>
      </c>
      <c r="F8" s="394">
        <f aca="true" t="shared" si="2" ref="F8:J9">F11</f>
        <v>163792798.2</v>
      </c>
      <c r="G8" s="394">
        <f t="shared" si="2"/>
        <v>157787129.14</v>
      </c>
      <c r="H8" s="394">
        <f t="shared" si="2"/>
        <v>200974176.48</v>
      </c>
      <c r="I8" s="394">
        <f t="shared" si="2"/>
        <v>179501543.82</v>
      </c>
      <c r="J8" s="394">
        <f>J11</f>
        <v>146801218.08</v>
      </c>
      <c r="K8" s="394">
        <f>K11</f>
        <v>130989618.45</v>
      </c>
      <c r="L8" s="486">
        <f aca="true" t="shared" si="3" ref="L8:U8">L11</f>
        <v>80487498.04</v>
      </c>
      <c r="M8" s="486">
        <f t="shared" si="3"/>
        <v>79771770.27</v>
      </c>
      <c r="N8" s="394">
        <f t="shared" si="3"/>
        <v>104974860.86</v>
      </c>
      <c r="O8" s="394">
        <f t="shared" si="3"/>
        <v>101967068.37</v>
      </c>
      <c r="P8" s="486">
        <f t="shared" si="3"/>
        <v>63243674.89</v>
      </c>
      <c r="Q8" s="486">
        <f t="shared" si="3"/>
        <v>61302705.01</v>
      </c>
      <c r="R8" s="394">
        <f t="shared" si="3"/>
        <v>46818493.08</v>
      </c>
      <c r="S8" s="394">
        <f t="shared" si="3"/>
        <v>39132561.42</v>
      </c>
      <c r="T8" s="486">
        <f t="shared" si="3"/>
        <v>2538600</v>
      </c>
      <c r="U8" s="486">
        <f t="shared" si="3"/>
        <v>2442619.79</v>
      </c>
      <c r="W8" s="594">
        <f>F8+H8+J8+N8+R8</f>
        <v>663361546.7</v>
      </c>
      <c r="X8" s="594">
        <f>L8+P8+T8</f>
        <v>146269772.93</v>
      </c>
    </row>
    <row r="9" spans="1:24" ht="47.25">
      <c r="A9" s="391" t="s">
        <v>980</v>
      </c>
      <c r="B9" s="392" t="s">
        <v>912</v>
      </c>
      <c r="C9" s="393" t="s">
        <v>981</v>
      </c>
      <c r="D9" s="394">
        <f aca="true" t="shared" si="4" ref="D9:D20">F9+H9+J9+L9+N9+P9+R9+T9</f>
        <v>2950.1</v>
      </c>
      <c r="E9" s="394">
        <f aca="true" t="shared" si="5" ref="E9:E21">G9+I9+K9+M9+O9+Q9+S9+U9</f>
        <v>2935.2</v>
      </c>
      <c r="F9" s="394">
        <f t="shared" si="2"/>
        <v>684</v>
      </c>
      <c r="G9" s="394">
        <f>G12</f>
        <v>684</v>
      </c>
      <c r="H9" s="394">
        <f t="shared" si="2"/>
        <v>735.6</v>
      </c>
      <c r="I9" s="394">
        <f t="shared" si="2"/>
        <v>735.6</v>
      </c>
      <c r="J9" s="394">
        <f t="shared" si="2"/>
        <v>523.1</v>
      </c>
      <c r="K9" s="394">
        <f aca="true" t="shared" si="6" ref="K9:U9">K12</f>
        <v>523.1</v>
      </c>
      <c r="L9" s="486">
        <f t="shared" si="6"/>
        <v>333.6</v>
      </c>
      <c r="M9" s="486">
        <f t="shared" si="6"/>
        <v>319.7</v>
      </c>
      <c r="N9" s="394">
        <f t="shared" si="6"/>
        <v>304.8</v>
      </c>
      <c r="O9" s="394">
        <f t="shared" si="6"/>
        <v>304.8</v>
      </c>
      <c r="P9" s="486">
        <f t="shared" si="6"/>
        <v>171</v>
      </c>
      <c r="Q9" s="486">
        <f t="shared" si="6"/>
        <v>171</v>
      </c>
      <c r="R9" s="394">
        <f t="shared" si="6"/>
        <v>189</v>
      </c>
      <c r="S9" s="394">
        <f t="shared" si="6"/>
        <v>188</v>
      </c>
      <c r="T9" s="486">
        <f t="shared" si="6"/>
        <v>9</v>
      </c>
      <c r="U9" s="486">
        <f t="shared" si="6"/>
        <v>9</v>
      </c>
      <c r="W9" s="594">
        <f>F9+H9+J9+N9+R9</f>
        <v>2436.5</v>
      </c>
      <c r="X9" s="594">
        <f>L9+P9+T9</f>
        <v>513.6</v>
      </c>
    </row>
    <row r="10" spans="1:24" s="375" customFormat="1" ht="31.5">
      <c r="A10" s="560" t="s">
        <v>914</v>
      </c>
      <c r="B10" s="561" t="s">
        <v>868</v>
      </c>
      <c r="C10" s="562" t="s">
        <v>221</v>
      </c>
      <c r="D10" s="563">
        <f>((F11+H11+J11+N11+R11+L11+P11+T11)/D12)/12</f>
        <v>22870.1659726224</v>
      </c>
      <c r="E10" s="563">
        <f>((G11+I11+K11+O11+S11+M11+Q11+U11)/E12)/12</f>
        <v>21375.46039650904</v>
      </c>
      <c r="F10" s="563">
        <f aca="true" t="shared" si="7" ref="F10:U10">F11/F12/12</f>
        <v>19955.26293859649</v>
      </c>
      <c r="G10" s="563">
        <f t="shared" si="7"/>
        <v>19223.57811159844</v>
      </c>
      <c r="H10" s="563">
        <f t="shared" si="7"/>
        <v>22767.602011963023</v>
      </c>
      <c r="I10" s="563">
        <f t="shared" si="7"/>
        <v>20335.04891924959</v>
      </c>
      <c r="J10" s="563">
        <f t="shared" si="7"/>
        <v>23386.417205123304</v>
      </c>
      <c r="K10" s="563">
        <f t="shared" si="7"/>
        <v>20867.52348977251</v>
      </c>
      <c r="L10" s="564">
        <f t="shared" si="7"/>
        <v>20105.789878097523</v>
      </c>
      <c r="M10" s="564">
        <f t="shared" si="7"/>
        <v>20793.392313106036</v>
      </c>
      <c r="N10" s="563">
        <f t="shared" si="7"/>
        <v>28700.475956911632</v>
      </c>
      <c r="O10" s="563">
        <f t="shared" si="7"/>
        <v>27878.135490485565</v>
      </c>
      <c r="P10" s="564">
        <f t="shared" si="7"/>
        <v>30820.504332358672</v>
      </c>
      <c r="Q10" s="564">
        <f t="shared" si="7"/>
        <v>29874.61257797271</v>
      </c>
      <c r="R10" s="563">
        <f t="shared" si="7"/>
        <v>20643.074550264548</v>
      </c>
      <c r="S10" s="563">
        <f t="shared" si="7"/>
        <v>17345.993537234044</v>
      </c>
      <c r="T10" s="564">
        <f t="shared" si="7"/>
        <v>23505.55555555556</v>
      </c>
      <c r="U10" s="564">
        <f t="shared" si="7"/>
        <v>22616.849907407406</v>
      </c>
      <c r="W10" s="593"/>
      <c r="X10" s="593"/>
    </row>
    <row r="11" spans="1:21" s="524" customFormat="1" ht="31.5">
      <c r="A11" s="520" t="s">
        <v>982</v>
      </c>
      <c r="B11" s="521" t="s">
        <v>868</v>
      </c>
      <c r="C11" s="522" t="s">
        <v>979</v>
      </c>
      <c r="D11" s="523">
        <f>F11+H11+J11+L11+N11+P11+R11+T11</f>
        <v>809631319.63</v>
      </c>
      <c r="E11" s="523">
        <f>G11+I11+K11+M11+O11+Q11+S11+U11</f>
        <v>752895016.2699999</v>
      </c>
      <c r="F11" s="523">
        <f>'Справ.новая '!AC536</f>
        <v>163792798.2</v>
      </c>
      <c r="G11" s="523">
        <f>'Справ.новая '!AD536</f>
        <v>157787129.14</v>
      </c>
      <c r="H11" s="523">
        <f>'Справ.новая '!AE536</f>
        <v>200974176.48</v>
      </c>
      <c r="I11" s="523">
        <f>'Справ.новая '!AF536</f>
        <v>179501543.82</v>
      </c>
      <c r="J11" s="523">
        <f>'Справ.новая '!AG536</f>
        <v>146801218.08</v>
      </c>
      <c r="K11" s="523">
        <f>'Справ.новая '!AH536</f>
        <v>130989618.45</v>
      </c>
      <c r="L11" s="523">
        <f>'Справ.новая '!AI536</f>
        <v>80487498.04</v>
      </c>
      <c r="M11" s="523">
        <f>'Справ.новая '!AJ536</f>
        <v>79771770.27</v>
      </c>
      <c r="N11" s="523">
        <f>'Справ.новая '!AK536</f>
        <v>104974860.86</v>
      </c>
      <c r="O11" s="523">
        <f>'Справ.новая '!AL536</f>
        <v>101967068.37</v>
      </c>
      <c r="P11" s="523">
        <f>'Справ.новая '!AM536</f>
        <v>63243674.89</v>
      </c>
      <c r="Q11" s="523">
        <f>'Справ.новая '!AN536</f>
        <v>61302705.01</v>
      </c>
      <c r="R11" s="523">
        <f>'Справ.новая '!AO536</f>
        <v>46818493.08</v>
      </c>
      <c r="S11" s="523">
        <f>'Справ.новая '!AP536</f>
        <v>39132561.42</v>
      </c>
      <c r="T11" s="486">
        <f>'Справ.новая '!AQ536</f>
        <v>2538600</v>
      </c>
      <c r="U11" s="486">
        <f>'Справ.новая '!AR536</f>
        <v>2442619.79</v>
      </c>
    </row>
    <row r="12" spans="1:21" ht="31.5">
      <c r="A12" s="391" t="s">
        <v>983</v>
      </c>
      <c r="B12" s="392" t="s">
        <v>868</v>
      </c>
      <c r="C12" s="393" t="s">
        <v>981</v>
      </c>
      <c r="D12" s="394">
        <f>F12+H12+J12+L12+N12+P12+R12+T12</f>
        <v>2950.1</v>
      </c>
      <c r="E12" s="394">
        <f t="shared" si="5"/>
        <v>2935.2</v>
      </c>
      <c r="F12" s="394">
        <v>684</v>
      </c>
      <c r="G12" s="394">
        <v>684</v>
      </c>
      <c r="H12" s="394">
        <v>735.6</v>
      </c>
      <c r="I12" s="394">
        <v>735.6</v>
      </c>
      <c r="J12" s="394">
        <v>523.1</v>
      </c>
      <c r="K12" s="394">
        <v>523.1</v>
      </c>
      <c r="L12" s="486">
        <v>333.6</v>
      </c>
      <c r="M12" s="486">
        <v>319.7</v>
      </c>
      <c r="N12" s="394">
        <v>304.8</v>
      </c>
      <c r="O12" s="394">
        <v>304.8</v>
      </c>
      <c r="P12" s="486">
        <v>171</v>
      </c>
      <c r="Q12" s="486">
        <v>171</v>
      </c>
      <c r="R12" s="394">
        <v>189</v>
      </c>
      <c r="S12" s="394">
        <v>188</v>
      </c>
      <c r="T12" s="486">
        <v>9</v>
      </c>
      <c r="U12" s="486">
        <v>9</v>
      </c>
    </row>
    <row r="13" spans="1:21" s="375" customFormat="1" ht="20.25" customHeight="1">
      <c r="A13" s="560" t="s">
        <v>869</v>
      </c>
      <c r="B13" s="561" t="s">
        <v>870</v>
      </c>
      <c r="C13" s="562" t="s">
        <v>221</v>
      </c>
      <c r="D13" s="563">
        <f>((F14+H14+J14+N14+R14+L14+P14+T14)/D15)/12</f>
        <v>38419.79503702904</v>
      </c>
      <c r="E13" s="563">
        <f>((G14+I14+K14+O14+S14+M14+Q14+U14)/E15)/12</f>
        <v>36712.970095598845</v>
      </c>
      <c r="F13" s="563">
        <f aca="true" t="shared" si="8" ref="F13:S13">F14/F15/12</f>
        <v>33547.92252008032</v>
      </c>
      <c r="G13" s="563">
        <f t="shared" si="8"/>
        <v>32317.845722891565</v>
      </c>
      <c r="H13" s="563">
        <f t="shared" si="8"/>
        <v>35113.73148034397</v>
      </c>
      <c r="I13" s="563">
        <f t="shared" si="8"/>
        <v>32775.72865479116</v>
      </c>
      <c r="J13" s="563">
        <f t="shared" si="8"/>
        <v>40716.40303647652</v>
      </c>
      <c r="K13" s="563">
        <f t="shared" si="8"/>
        <v>36350.38441016686</v>
      </c>
      <c r="L13" s="564">
        <f t="shared" si="8"/>
        <v>33785.55912425493</v>
      </c>
      <c r="M13" s="564">
        <f t="shared" si="8"/>
        <v>33591.745041608876</v>
      </c>
      <c r="N13" s="563">
        <f t="shared" si="8"/>
        <v>50486.158683683694</v>
      </c>
      <c r="O13" s="563">
        <f t="shared" si="8"/>
        <v>50486.158683683694</v>
      </c>
      <c r="P13" s="564">
        <f t="shared" si="8"/>
        <v>39650.21333333333</v>
      </c>
      <c r="Q13" s="564">
        <f t="shared" si="8"/>
        <v>39540.24473333333</v>
      </c>
      <c r="R13" s="563">
        <f t="shared" si="8"/>
        <v>36251.81930555556</v>
      </c>
      <c r="S13" s="563">
        <f t="shared" si="8"/>
        <v>31617.97536231884</v>
      </c>
      <c r="T13" s="564"/>
      <c r="U13" s="564"/>
    </row>
    <row r="14" spans="1:21" s="524" customFormat="1" ht="27.75" customHeight="1">
      <c r="A14" s="520" t="s">
        <v>984</v>
      </c>
      <c r="B14" s="521" t="s">
        <v>870</v>
      </c>
      <c r="C14" s="522" t="s">
        <v>979</v>
      </c>
      <c r="D14" s="523">
        <f t="shared" si="4"/>
        <v>213737003.75</v>
      </c>
      <c r="E14" s="523">
        <f t="shared" si="5"/>
        <v>203536706.21</v>
      </c>
      <c r="F14" s="523">
        <f>'Справ.новая '!AC557</f>
        <v>33413730.83</v>
      </c>
      <c r="G14" s="523">
        <f>'Справ.новая '!AD557</f>
        <v>32188574.34</v>
      </c>
      <c r="H14" s="523">
        <f>'Справ.новая '!AE557</f>
        <v>34299092.91</v>
      </c>
      <c r="I14" s="523">
        <f>'Справ.новая '!AF557</f>
        <v>32015331.75</v>
      </c>
      <c r="J14" s="523">
        <f>'Справ.новая '!AG557</f>
        <v>41970468.25</v>
      </c>
      <c r="K14" s="523">
        <f>'Справ.новая '!AH557</f>
        <v>37469976.25</v>
      </c>
      <c r="L14" s="523">
        <f>'Справ.новая '!AI557</f>
        <v>29474521.78</v>
      </c>
      <c r="M14" s="523">
        <f>'Справ.новая '!AJ557</f>
        <v>29063577.81</v>
      </c>
      <c r="N14" s="523">
        <f>'Справ.новая '!AK557</f>
        <v>40348538.02</v>
      </c>
      <c r="O14" s="523">
        <f>'Справ.новая '!AL557</f>
        <v>40348538.02</v>
      </c>
      <c r="P14" s="523">
        <f>'Справ.новая '!AM557</f>
        <v>23790128</v>
      </c>
      <c r="Q14" s="523">
        <f>'Справ.новая '!AN557</f>
        <v>23724146.84</v>
      </c>
      <c r="R14" s="523">
        <f>'Справ.новая '!AO557</f>
        <v>10440523.96</v>
      </c>
      <c r="S14" s="523">
        <f>'Справ.новая '!AP557</f>
        <v>8726561.2</v>
      </c>
      <c r="T14" s="486"/>
      <c r="U14" s="486"/>
    </row>
    <row r="15" spans="1:21" ht="18.75" customHeight="1">
      <c r="A15" s="391" t="s">
        <v>985</v>
      </c>
      <c r="B15" s="392" t="s">
        <v>870</v>
      </c>
      <c r="C15" s="393" t="s">
        <v>981</v>
      </c>
      <c r="D15" s="394">
        <f t="shared" si="4"/>
        <v>463.6</v>
      </c>
      <c r="E15" s="394">
        <f t="shared" si="5"/>
        <v>462</v>
      </c>
      <c r="F15" s="394">
        <v>83</v>
      </c>
      <c r="G15" s="394">
        <v>83</v>
      </c>
      <c r="H15" s="394">
        <v>81.4</v>
      </c>
      <c r="I15" s="394">
        <v>81.4</v>
      </c>
      <c r="J15" s="394">
        <v>85.9</v>
      </c>
      <c r="K15" s="394">
        <v>85.9</v>
      </c>
      <c r="L15" s="486">
        <v>72.7</v>
      </c>
      <c r="M15" s="486">
        <v>72.1</v>
      </c>
      <c r="N15" s="394">
        <v>66.6</v>
      </c>
      <c r="O15" s="394">
        <v>66.6</v>
      </c>
      <c r="P15" s="486">
        <v>50</v>
      </c>
      <c r="Q15" s="486">
        <v>50</v>
      </c>
      <c r="R15" s="394">
        <v>24</v>
      </c>
      <c r="S15" s="394">
        <v>23</v>
      </c>
      <c r="T15" s="486"/>
      <c r="U15" s="486"/>
    </row>
    <row r="16" spans="1:21" s="375" customFormat="1" ht="31.5">
      <c r="A16" s="560" t="s">
        <v>871</v>
      </c>
      <c r="B16" s="561" t="s">
        <v>872</v>
      </c>
      <c r="C16" s="562" t="s">
        <v>221</v>
      </c>
      <c r="D16" s="563">
        <f>((F17+H17+J17+N17+R17+L17+P17+T17)/D18)/12</f>
        <v>21707.295600399146</v>
      </c>
      <c r="E16" s="563">
        <f>((G17+I17+K17+O17+S17+M17+Q17+U17)/E18)/12</f>
        <v>20539.87725773996</v>
      </c>
      <c r="F16" s="563">
        <f aca="true" t="shared" si="9" ref="F16:S16">F17/F18/12</f>
        <v>21237.874855595666</v>
      </c>
      <c r="G16" s="563">
        <f t="shared" si="9"/>
        <v>20459.161450060168</v>
      </c>
      <c r="H16" s="563">
        <f t="shared" si="9"/>
        <v>23636.279605263157</v>
      </c>
      <c r="I16" s="563">
        <f t="shared" si="9"/>
        <v>21663.880599256292</v>
      </c>
      <c r="J16" s="563">
        <f t="shared" si="9"/>
        <v>21017.852587626443</v>
      </c>
      <c r="K16" s="563">
        <f t="shared" si="9"/>
        <v>18751.74214890614</v>
      </c>
      <c r="L16" s="564">
        <f t="shared" si="9"/>
        <v>16266.162495126706</v>
      </c>
      <c r="M16" s="564">
        <f t="shared" si="9"/>
        <v>17075.273033416357</v>
      </c>
      <c r="N16" s="563">
        <f t="shared" si="9"/>
        <v>23442.919998940448</v>
      </c>
      <c r="O16" s="563">
        <f t="shared" si="9"/>
        <v>23442.91987179487</v>
      </c>
      <c r="P16" s="564">
        <f t="shared" si="9"/>
        <v>26687.67824074074</v>
      </c>
      <c r="Q16" s="564">
        <f t="shared" si="9"/>
        <v>26642.55292824074</v>
      </c>
      <c r="R16" s="563">
        <f t="shared" si="9"/>
        <v>21047.78745614035</v>
      </c>
      <c r="S16" s="563">
        <f t="shared" si="9"/>
        <v>17827.055755555553</v>
      </c>
      <c r="T16" s="564"/>
      <c r="U16" s="564"/>
    </row>
    <row r="17" spans="1:21" s="524" customFormat="1" ht="31.5">
      <c r="A17" s="520" t="s">
        <v>986</v>
      </c>
      <c r="B17" s="521" t="s">
        <v>872</v>
      </c>
      <c r="C17" s="522" t="s">
        <v>979</v>
      </c>
      <c r="D17" s="523">
        <f t="shared" si="4"/>
        <v>361113886.69000006</v>
      </c>
      <c r="E17" s="523">
        <f t="shared" si="5"/>
        <v>338883326.90000004</v>
      </c>
      <c r="F17" s="523">
        <f>'Справ.новая '!AC565</f>
        <v>70594696.02</v>
      </c>
      <c r="G17" s="523">
        <f>'Справ.новая '!AD565</f>
        <v>68006252.66</v>
      </c>
      <c r="H17" s="523">
        <f>'Справ.новая '!AE565</f>
        <v>99158920.2</v>
      </c>
      <c r="I17" s="523">
        <f>'Справ.новая '!AF565</f>
        <v>90884311.89</v>
      </c>
      <c r="J17" s="523">
        <f>'Справ.новая '!AG565</f>
        <v>71477513.08</v>
      </c>
      <c r="K17" s="523">
        <f>'Справ.новая '!AH565</f>
        <v>63770924.7</v>
      </c>
      <c r="L17" s="523">
        <f>'Справ.новая '!AI565</f>
        <v>33378165.44</v>
      </c>
      <c r="M17" s="523">
        <f>'Справ.новая '!AJ565</f>
        <v>32907466.19</v>
      </c>
      <c r="N17" s="523">
        <f>'Справ.новая '!AK565</f>
        <v>44250855.79</v>
      </c>
      <c r="O17" s="523">
        <f>'Справ.новая '!AL565</f>
        <v>44250855.55</v>
      </c>
      <c r="P17" s="523">
        <f>'Справ.новая '!AM565</f>
        <v>23058154</v>
      </c>
      <c r="Q17" s="523">
        <f>'Справ.новая '!AN565</f>
        <v>23019165.73</v>
      </c>
      <c r="R17" s="523">
        <f>'Справ.новая '!AO565</f>
        <v>19195582.16</v>
      </c>
      <c r="S17" s="523">
        <f>'Справ.новая '!AP565</f>
        <v>16044350.18</v>
      </c>
      <c r="T17" s="486"/>
      <c r="U17" s="486"/>
    </row>
    <row r="18" spans="1:21" ht="31.5">
      <c r="A18" s="391" t="s">
        <v>987</v>
      </c>
      <c r="B18" s="392" t="s">
        <v>872</v>
      </c>
      <c r="C18" s="393" t="s">
        <v>981</v>
      </c>
      <c r="D18" s="394">
        <f t="shared" si="4"/>
        <v>1386.3</v>
      </c>
      <c r="E18" s="394">
        <f t="shared" si="5"/>
        <v>1374.8999999999999</v>
      </c>
      <c r="F18" s="394">
        <v>277</v>
      </c>
      <c r="G18" s="394">
        <v>277</v>
      </c>
      <c r="H18" s="394">
        <v>349.6</v>
      </c>
      <c r="I18" s="394">
        <v>349.6</v>
      </c>
      <c r="J18" s="394">
        <v>283.4</v>
      </c>
      <c r="K18" s="394">
        <v>283.4</v>
      </c>
      <c r="L18" s="486">
        <v>171</v>
      </c>
      <c r="M18" s="486">
        <v>160.6</v>
      </c>
      <c r="N18" s="394">
        <v>157.3</v>
      </c>
      <c r="O18" s="394">
        <v>157.3</v>
      </c>
      <c r="P18" s="486">
        <v>72</v>
      </c>
      <c r="Q18" s="486">
        <v>72</v>
      </c>
      <c r="R18" s="394">
        <v>76</v>
      </c>
      <c r="S18" s="394">
        <v>75</v>
      </c>
      <c r="T18" s="486"/>
      <c r="U18" s="486"/>
    </row>
    <row r="19" spans="1:21" s="375" customFormat="1" ht="31.5">
      <c r="A19" s="560" t="s">
        <v>873</v>
      </c>
      <c r="B19" s="561" t="s">
        <v>874</v>
      </c>
      <c r="C19" s="562" t="s">
        <v>221</v>
      </c>
      <c r="D19" s="563">
        <f>((F20+H20+J20+N20+R20+L20+P20+T20)/D21)/12</f>
        <v>15629.934295785804</v>
      </c>
      <c r="E19" s="563">
        <f>((G20+I20+K20+O20+S20+M20+Q20+U20)/E21)/12</f>
        <v>14435.844289143877</v>
      </c>
      <c r="F19" s="563">
        <f aca="true" t="shared" si="10" ref="F19:S19">F20/F21/12</f>
        <v>16921.516249999997</v>
      </c>
      <c r="G19" s="563">
        <f t="shared" si="10"/>
        <v>16301.067562785387</v>
      </c>
      <c r="H19" s="563">
        <f t="shared" si="10"/>
        <v>16760.528914795625</v>
      </c>
      <c r="I19" s="563">
        <f t="shared" si="10"/>
        <v>13242.099222797928</v>
      </c>
      <c r="J19" s="563">
        <f t="shared" si="10"/>
        <v>14870.15574433657</v>
      </c>
      <c r="K19" s="563">
        <f t="shared" si="10"/>
        <v>13271.258915857607</v>
      </c>
      <c r="L19" s="564">
        <f t="shared" si="10"/>
        <v>10100.625369822486</v>
      </c>
      <c r="M19" s="564">
        <f t="shared" si="10"/>
        <v>11383.646030405405</v>
      </c>
      <c r="N19" s="563">
        <f t="shared" si="10"/>
        <v>13378.660499265787</v>
      </c>
      <c r="O19" s="563">
        <f t="shared" si="10"/>
        <v>13378.660499265787</v>
      </c>
      <c r="P19" s="564">
        <f t="shared" si="10"/>
        <v>21965.86666666667</v>
      </c>
      <c r="Q19" s="564">
        <f t="shared" si="10"/>
        <v>21330.361166666666</v>
      </c>
      <c r="R19" s="563">
        <f t="shared" si="10"/>
        <v>11812.999421296297</v>
      </c>
      <c r="S19" s="563">
        <f t="shared" si="10"/>
        <v>12257.03790229885</v>
      </c>
      <c r="T19" s="564"/>
      <c r="U19" s="564"/>
    </row>
    <row r="20" spans="1:21" s="524" customFormat="1" ht="31.5">
      <c r="A20" s="520" t="s">
        <v>988</v>
      </c>
      <c r="B20" s="521" t="s">
        <v>874</v>
      </c>
      <c r="C20" s="522" t="s">
        <v>979</v>
      </c>
      <c r="D20" s="523">
        <f t="shared" si="4"/>
        <v>78924916.22</v>
      </c>
      <c r="E20" s="523">
        <f t="shared" si="5"/>
        <v>70955061.85</v>
      </c>
      <c r="F20" s="523">
        <f>'Справ.новая '!AC573</f>
        <v>29646496.47</v>
      </c>
      <c r="G20" s="523">
        <f>'Справ.новая '!AD573</f>
        <v>28559470.37</v>
      </c>
      <c r="H20" s="523">
        <f>'Справ.новая '!AE573</f>
        <v>23290430.98</v>
      </c>
      <c r="I20" s="523">
        <f>'Справ.новая '!AF573</f>
        <v>18401221.08</v>
      </c>
      <c r="J20" s="523">
        <f>'Справ.новая '!AG573</f>
        <v>9189756.25</v>
      </c>
      <c r="K20" s="523">
        <f>'Справ.новая '!AH573</f>
        <v>8201638.01</v>
      </c>
      <c r="L20" s="523">
        <f>'Справ.новая '!AI573</f>
        <v>4096813.65</v>
      </c>
      <c r="M20" s="523">
        <f>'Справ.новая '!AJ573</f>
        <v>4043471.07</v>
      </c>
      <c r="N20" s="523">
        <f>'Справ.новая '!AK573</f>
        <v>3644347.12</v>
      </c>
      <c r="O20" s="523">
        <f>'Справ.новая '!AL573</f>
        <v>3644347.12</v>
      </c>
      <c r="P20" s="523">
        <f>'Справ.новая '!AM573</f>
        <v>3953856</v>
      </c>
      <c r="Q20" s="523">
        <f>'Справ.новая '!AN573</f>
        <v>3839465.01</v>
      </c>
      <c r="R20" s="523">
        <f>'Справ.новая '!AO573</f>
        <v>5103215.75</v>
      </c>
      <c r="S20" s="523">
        <f>'Справ.новая '!AP573</f>
        <v>4265449.19</v>
      </c>
      <c r="T20" s="486"/>
      <c r="U20" s="486"/>
    </row>
    <row r="21" spans="1:21" ht="31.5">
      <c r="A21" s="391" t="s">
        <v>989</v>
      </c>
      <c r="B21" s="392" t="s">
        <v>874</v>
      </c>
      <c r="C21" s="393" t="s">
        <v>981</v>
      </c>
      <c r="D21" s="394">
        <f>F21+H21+J21+L21+N21+P21+R21+T21</f>
        <v>420.8</v>
      </c>
      <c r="E21" s="394">
        <f t="shared" si="5"/>
        <v>409.6</v>
      </c>
      <c r="F21" s="394">
        <v>146</v>
      </c>
      <c r="G21" s="394">
        <v>146</v>
      </c>
      <c r="H21" s="394">
        <v>115.8</v>
      </c>
      <c r="I21" s="394">
        <v>115.8</v>
      </c>
      <c r="J21" s="394">
        <v>51.5</v>
      </c>
      <c r="K21" s="394">
        <v>51.5</v>
      </c>
      <c r="L21" s="486">
        <v>33.8</v>
      </c>
      <c r="M21" s="486">
        <v>29.6</v>
      </c>
      <c r="N21" s="394">
        <v>22.7</v>
      </c>
      <c r="O21" s="394">
        <v>22.7</v>
      </c>
      <c r="P21" s="486">
        <v>15</v>
      </c>
      <c r="Q21" s="486">
        <v>15</v>
      </c>
      <c r="R21" s="394">
        <v>36</v>
      </c>
      <c r="S21" s="394">
        <v>29</v>
      </c>
      <c r="T21" s="486"/>
      <c r="U21" s="486"/>
    </row>
  </sheetData>
  <sheetProtection/>
  <mergeCells count="12">
    <mergeCell ref="A1:E1"/>
    <mergeCell ref="B2:D2"/>
    <mergeCell ref="A3:C3"/>
    <mergeCell ref="A4:C4"/>
    <mergeCell ref="F5:G5"/>
    <mergeCell ref="H5:I5"/>
    <mergeCell ref="J5:K5"/>
    <mergeCell ref="L5:M5"/>
    <mergeCell ref="N5:O5"/>
    <mergeCell ref="P5:Q5"/>
    <mergeCell ref="R5:S5"/>
    <mergeCell ref="T5:U5"/>
  </mergeCells>
  <printOptions/>
  <pageMargins left="0.91" right="0.16" top="0.22" bottom="0.16" header="0.22" footer="0.18"/>
  <pageSetup fitToHeight="1" fitToWidth="1"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sheetPr>
    <pageSetUpPr fitToPage="1"/>
  </sheetPr>
  <dimension ref="A2:O66"/>
  <sheetViews>
    <sheetView zoomScalePageLayoutView="0" workbookViewId="0" topLeftCell="A1">
      <pane xSplit="2" topLeftCell="G1" activePane="topRight" state="frozen"/>
      <selection pane="topLeft" activeCell="A46" sqref="A46"/>
      <selection pane="topRight" activeCell="I64" sqref="I64"/>
    </sheetView>
  </sheetViews>
  <sheetFormatPr defaultColWidth="9.00390625" defaultRowHeight="12.75"/>
  <cols>
    <col min="1" max="1" width="6.75390625" style="136" customWidth="1"/>
    <col min="2" max="2" width="32.625" style="136" customWidth="1"/>
    <col min="3" max="3" width="18.625" style="215" hidden="1" customWidth="1"/>
    <col min="4" max="4" width="12.75390625" style="136" customWidth="1"/>
    <col min="5" max="5" width="12.125" style="136" customWidth="1"/>
    <col min="6" max="6" width="12.875" style="136" customWidth="1"/>
    <col min="7" max="7" width="12.375" style="136" customWidth="1"/>
    <col min="8" max="8" width="12.125" style="136" customWidth="1"/>
    <col min="9" max="9" width="13.375" style="136" bestFit="1" customWidth="1"/>
    <col min="10" max="10" width="12.875" style="136" customWidth="1"/>
    <col min="11" max="11" width="12.125" style="136" customWidth="1"/>
    <col min="12" max="12" width="13.125" style="136" customWidth="1"/>
    <col min="13" max="13" width="12.25390625" style="136" bestFit="1" customWidth="1"/>
    <col min="14" max="14" width="7.75390625" style="136" customWidth="1"/>
    <col min="15" max="15" width="41.00390625" style="136" customWidth="1"/>
    <col min="16" max="16384" width="9.125" style="136" customWidth="1"/>
  </cols>
  <sheetData>
    <row r="1" ht="15" customHeight="1"/>
    <row r="2" spans="1:15" ht="16.5" customHeight="1">
      <c r="A2" s="716" t="s">
        <v>1166</v>
      </c>
      <c r="B2" s="716"/>
      <c r="C2" s="716"/>
      <c r="D2" s="716"/>
      <c r="E2" s="716"/>
      <c r="F2" s="716"/>
      <c r="G2" s="716"/>
      <c r="H2" s="716"/>
      <c r="I2" s="716"/>
      <c r="J2" s="716"/>
      <c r="K2" s="716"/>
      <c r="L2" s="716"/>
      <c r="M2" s="716"/>
      <c r="N2" s="716"/>
      <c r="O2" s="716"/>
    </row>
    <row r="3" spans="1:12" ht="15">
      <c r="A3" s="717"/>
      <c r="B3" s="717"/>
      <c r="C3" s="717"/>
      <c r="D3" s="717"/>
      <c r="E3" s="717"/>
      <c r="F3" s="717"/>
      <c r="G3" s="717"/>
      <c r="H3" s="717"/>
      <c r="I3" s="717"/>
      <c r="J3" s="717"/>
      <c r="K3" s="717"/>
      <c r="L3" s="717"/>
    </row>
    <row r="4" spans="1:12" ht="15">
      <c r="A4" s="717"/>
      <c r="B4" s="717"/>
      <c r="C4" s="717"/>
      <c r="D4" s="717"/>
      <c r="E4" s="717"/>
      <c r="F4" s="717"/>
      <c r="G4" s="717"/>
      <c r="H4" s="717"/>
      <c r="I4" s="717"/>
      <c r="J4" s="717"/>
      <c r="K4" s="717"/>
      <c r="L4" s="717"/>
    </row>
    <row r="6" spans="1:15" ht="12.75" customHeight="1">
      <c r="A6" s="718"/>
      <c r="B6" s="719" t="s">
        <v>445</v>
      </c>
      <c r="C6" s="719" t="s">
        <v>998</v>
      </c>
      <c r="D6" s="722" t="s">
        <v>990</v>
      </c>
      <c r="E6" s="722"/>
      <c r="F6" s="722"/>
      <c r="G6" s="722" t="s">
        <v>1179</v>
      </c>
      <c r="H6" s="722"/>
      <c r="I6" s="722"/>
      <c r="J6" s="722" t="s">
        <v>1178</v>
      </c>
      <c r="K6" s="722"/>
      <c r="L6" s="722"/>
      <c r="M6" s="753" t="s">
        <v>1167</v>
      </c>
      <c r="N6" s="753"/>
      <c r="O6" s="750" t="s">
        <v>1153</v>
      </c>
    </row>
    <row r="7" spans="1:15" ht="12.75" customHeight="1">
      <c r="A7" s="718"/>
      <c r="B7" s="720"/>
      <c r="C7" s="720"/>
      <c r="D7" s="719" t="s">
        <v>446</v>
      </c>
      <c r="E7" s="723" t="s">
        <v>448</v>
      </c>
      <c r="F7" s="723" t="s">
        <v>449</v>
      </c>
      <c r="G7" s="719" t="s">
        <v>446</v>
      </c>
      <c r="H7" s="723" t="s">
        <v>448</v>
      </c>
      <c r="I7" s="723" t="s">
        <v>449</v>
      </c>
      <c r="J7" s="719" t="s">
        <v>446</v>
      </c>
      <c r="K7" s="723" t="s">
        <v>448</v>
      </c>
      <c r="L7" s="723" t="s">
        <v>449</v>
      </c>
      <c r="M7" s="753"/>
      <c r="N7" s="753"/>
      <c r="O7" s="751"/>
    </row>
    <row r="8" spans="1:15" ht="12.75">
      <c r="A8" s="718"/>
      <c r="B8" s="721"/>
      <c r="C8" s="721"/>
      <c r="D8" s="721"/>
      <c r="E8" s="724"/>
      <c r="F8" s="724"/>
      <c r="G8" s="721"/>
      <c r="H8" s="724"/>
      <c r="I8" s="724"/>
      <c r="J8" s="721"/>
      <c r="K8" s="724"/>
      <c r="L8" s="724"/>
      <c r="M8" s="418" t="s">
        <v>1168</v>
      </c>
      <c r="N8" s="417" t="s">
        <v>1169</v>
      </c>
      <c r="O8" s="752"/>
    </row>
    <row r="9" spans="1:15" ht="12.75">
      <c r="A9" s="59">
        <v>1</v>
      </c>
      <c r="B9" s="59">
        <v>2</v>
      </c>
      <c r="C9" s="216"/>
      <c r="D9" s="59">
        <v>3</v>
      </c>
      <c r="E9" s="59">
        <v>4</v>
      </c>
      <c r="F9" s="59">
        <v>7</v>
      </c>
      <c r="G9" s="59">
        <v>8</v>
      </c>
      <c r="H9" s="59">
        <v>9</v>
      </c>
      <c r="I9" s="59">
        <v>12</v>
      </c>
      <c r="J9" s="59">
        <v>8</v>
      </c>
      <c r="K9" s="59">
        <v>9</v>
      </c>
      <c r="L9" s="59">
        <v>12</v>
      </c>
      <c r="M9" s="419"/>
      <c r="N9" s="419"/>
      <c r="O9" s="59">
        <v>13</v>
      </c>
    </row>
    <row r="10" spans="1:15" ht="30" customHeight="1">
      <c r="A10" s="59"/>
      <c r="B10" s="727" t="s">
        <v>1022</v>
      </c>
      <c r="C10" s="728"/>
      <c r="D10" s="728"/>
      <c r="E10" s="728"/>
      <c r="F10" s="728"/>
      <c r="G10" s="728"/>
      <c r="H10" s="728"/>
      <c r="I10" s="728"/>
      <c r="J10" s="728"/>
      <c r="K10" s="728"/>
      <c r="L10" s="729"/>
      <c r="M10" s="419"/>
      <c r="N10" s="419"/>
      <c r="O10" s="372"/>
    </row>
    <row r="11" spans="1:15" ht="34.5" customHeight="1">
      <c r="A11" s="59"/>
      <c r="B11" s="71" t="s">
        <v>992</v>
      </c>
      <c r="C11" s="214"/>
      <c r="D11" s="60">
        <f>'СВОД сверка'!D11</f>
        <v>49789030.17</v>
      </c>
      <c r="E11" s="60">
        <f>'СВОД сверка'!F11</f>
        <v>5655900</v>
      </c>
      <c r="F11" s="60">
        <f>'СВОД сверка'!G11</f>
        <v>41834000</v>
      </c>
      <c r="G11" s="60">
        <f>'ГБ №1'!D11+БСМП!D11+ДГБ!D11+'ГП 1'!D11+'ГП 3'!D11+Стом!D11+Роддом!D11+УЗО!I11</f>
        <v>49136042.24</v>
      </c>
      <c r="H11" s="60">
        <f>'ГБ №1'!F11+БСМП!F11+ДГБ!F11+'ГП 1'!F11+'ГП 3'!F11+Стом!F11+Роддом!F11+УЗО!K11</f>
        <v>5655900</v>
      </c>
      <c r="I11" s="60">
        <f>'ГБ №1'!G11+БСМП!G11+ДГБ!G11+'ГП 1'!G11+'ГП 3'!G11+Стом!G11+Роддом!G11+УЗО!L11</f>
        <v>41181012.07</v>
      </c>
      <c r="J11" s="60">
        <f>'ГБ №1'!I11+БСМП!I11+ДГБ!I11+'ГП 1'!I11+'ГП 3'!I11+Стом!I11+Роддом!I11+УЗО!N11</f>
        <v>48759628.32000001</v>
      </c>
      <c r="K11" s="60">
        <f>'ГБ №1'!K11+БСМП!K11+ДГБ!K11+'ГП 1'!K11+'ГП 3'!K11+Стом!K11+Роддом!K11+УЗО!P11</f>
        <v>5635355</v>
      </c>
      <c r="L11" s="60">
        <f>'ГБ №1'!L11+БСМП!L11+ДГБ!L11+'ГП 1'!L11+'ГП 3'!L11+Стом!L11+Роддом!L11+УЗО!Q11</f>
        <v>40967387.49</v>
      </c>
      <c r="M11" s="60">
        <f>D11-J11</f>
        <v>1029401.849999994</v>
      </c>
      <c r="N11" s="420">
        <f>100%-J11/D11</f>
        <v>0.020675274181585768</v>
      </c>
      <c r="O11" s="413"/>
    </row>
    <row r="12" spans="1:15" s="139" customFormat="1" ht="81.75" customHeight="1">
      <c r="A12" s="426" t="s">
        <v>450</v>
      </c>
      <c r="B12" s="425" t="s">
        <v>1172</v>
      </c>
      <c r="C12" s="427" t="s">
        <v>1007</v>
      </c>
      <c r="D12" s="60">
        <f>'СВОД сверка'!D16</f>
        <v>4195400</v>
      </c>
      <c r="E12" s="60">
        <f>'СВОД сверка'!F16</f>
        <v>1005100</v>
      </c>
      <c r="F12" s="60">
        <f>'СВОД сверка'!G16</f>
        <v>3190300</v>
      </c>
      <c r="G12" s="60">
        <f>'ГБ №1'!D16+БСМП!D16+ДГБ!D16+'ГП 1'!D16+'ГП 3'!D16+Стом!D16+Роддом!D16+УЗО!I16</f>
        <v>4195400</v>
      </c>
      <c r="H12" s="60">
        <f>'ГБ №1'!F16+БСМП!F16+ДГБ!F16+'ГП 1'!F16+'ГП 3'!F16+Стом!F16+Роддом!F16+УЗО!K16</f>
        <v>1005100</v>
      </c>
      <c r="I12" s="60">
        <f>'ГБ №1'!G16+БСМП!G16+ДГБ!G16+'ГП 1'!G16+'ГП 3'!G16+Стом!G16+Роддом!G16+УЗО!L16</f>
        <v>3190300</v>
      </c>
      <c r="J12" s="60">
        <f>'ГБ №1'!I16+БСМП!I16+ДГБ!I16+'ГП 1'!I16+'ГП 3'!I16+Стом!I16+Роддом!I16+УЗО!N16</f>
        <v>4190668.0300000003</v>
      </c>
      <c r="K12" s="60">
        <f>'ГБ №1'!K16+БСМП!K16+ДГБ!K16+'ГП 1'!K16+'ГП 3'!K16+Стом!K16+Роддом!K16+УЗО!P16</f>
        <v>1005100</v>
      </c>
      <c r="L12" s="60">
        <f>'ГБ №1'!L16+БСМП!L16+ДГБ!L16+'ГП 1'!L16+'ГП 3'!L16+Стом!L16+Роддом!L16+УЗО!Q16</f>
        <v>3185568.0300000003</v>
      </c>
      <c r="M12" s="60">
        <f aca="true" t="shared" si="0" ref="M12:M58">D12-J12</f>
        <v>4731.969999999739</v>
      </c>
      <c r="N12" s="428">
        <f aca="true" t="shared" si="1" ref="N12:N59">100%-J12/D12</f>
        <v>0.0011278948372025477</v>
      </c>
      <c r="O12" s="416" t="s">
        <v>1181</v>
      </c>
    </row>
    <row r="13" spans="1:15" s="2" customFormat="1" ht="42" customHeight="1" hidden="1">
      <c r="A13" s="411"/>
      <c r="B13" s="70" t="s">
        <v>456</v>
      </c>
      <c r="C13" s="218" t="s">
        <v>999</v>
      </c>
      <c r="D13" s="61">
        <f>'СВОД сверка'!D17</f>
        <v>31400</v>
      </c>
      <c r="E13" s="61">
        <f>'СВОД сверка'!F17</f>
        <v>0</v>
      </c>
      <c r="F13" s="61">
        <f>'СВОД сверка'!G17</f>
        <v>31400</v>
      </c>
      <c r="G13" s="61">
        <f>'ГБ №1'!D17+БСМП!D17+ДГБ!D17+'ГП 1'!D17+'ГП 3'!D17+Стом!D17+Роддом!D17+УЗО!I17</f>
        <v>31400</v>
      </c>
      <c r="H13" s="61">
        <f>'ГБ №1'!F17+БСМП!F17+ДГБ!F17+'ГП 1'!F17+'ГП 3'!F17+Стом!F17+Роддом!F17+УЗО!K17</f>
        <v>0</v>
      </c>
      <c r="I13" s="61">
        <f>'ГБ №1'!G17+БСМП!G17+ДГБ!G17+'ГП 1'!G17+'ГП 3'!G17+Стом!G17+Роддом!G17+УЗО!L17</f>
        <v>31400</v>
      </c>
      <c r="J13" s="61">
        <f>'ГБ №1'!I17+БСМП!I17+ДГБ!I17+'ГП 1'!I17+'ГП 3'!I17+Стом!I17+Роддом!I17+УЗО!N17</f>
        <v>27361.02</v>
      </c>
      <c r="K13" s="61">
        <f>'ГБ №1'!K17+БСМП!K17+ДГБ!K17+'ГП 1'!K17+'ГП 3'!K17+Стом!K17+Роддом!K17+УЗО!P17</f>
        <v>0</v>
      </c>
      <c r="L13" s="61">
        <f>'ГБ №1'!L17+БСМП!L17+ДГБ!L17+'ГП 1'!L17+'ГП 3'!L17+Стом!L17+Роддом!L17+УЗО!Q17</f>
        <v>27361.02</v>
      </c>
      <c r="M13" s="61">
        <f t="shared" si="0"/>
        <v>4038.9799999999996</v>
      </c>
      <c r="N13" s="421">
        <f t="shared" si="1"/>
        <v>0.1286299363057325</v>
      </c>
      <c r="O13" s="424" t="s">
        <v>1176</v>
      </c>
    </row>
    <row r="14" spans="1:15" s="2" customFormat="1" ht="26.25" customHeight="1" hidden="1">
      <c r="A14" s="412"/>
      <c r="B14" s="70" t="s">
        <v>456</v>
      </c>
      <c r="C14" s="219" t="s">
        <v>1019</v>
      </c>
      <c r="D14" s="61">
        <f>'СВОД сверка'!D18</f>
        <v>175000</v>
      </c>
      <c r="E14" s="61">
        <f>'СВОД сверка'!F18</f>
        <v>0</v>
      </c>
      <c r="F14" s="61">
        <f>'СВОД сверка'!G18</f>
        <v>175000</v>
      </c>
      <c r="G14" s="61">
        <f>'ГБ №1'!D18+БСМП!D21+ДГБ!D18+'ГП 1'!D18+'ГП 3'!D18+Стом!D18+Роддом!D18+УЗО!I18</f>
        <v>175000</v>
      </c>
      <c r="H14" s="61">
        <f>'ГБ №1'!F18+БСМП!F21+ДГБ!F18+'ГП 1'!F18+'ГП 3'!F18+Стом!F18+Роддом!F18+УЗО!K18</f>
        <v>0</v>
      </c>
      <c r="I14" s="61">
        <f>'ГБ №1'!G18+БСМП!G21+ДГБ!G18+'ГП 1'!G18+'ГП 3'!G18+Стом!G18+Роддом!G18+УЗО!L18</f>
        <v>175000</v>
      </c>
      <c r="J14" s="61">
        <f>'ГБ №1'!I18+БСМП!I21+ДГБ!I18+'ГП 1'!I18+'ГП 3'!I18+Стом!I18+Роддом!I18+УЗО!N18</f>
        <v>174443.09</v>
      </c>
      <c r="K14" s="61">
        <f>'ГБ №1'!K18+БСМП!K21+ДГБ!K18+'ГП 1'!K18+'ГП 3'!K18+Стом!K18+Роддом!K18+УЗО!P18</f>
        <v>0</v>
      </c>
      <c r="L14" s="61">
        <f>'ГБ №1'!L18+БСМП!L21+ДГБ!L18+'ГП 1'!L18+'ГП 3'!L18+Стом!L18+Роддом!L18+УЗО!Q18</f>
        <v>174443.09</v>
      </c>
      <c r="M14" s="61">
        <f t="shared" si="0"/>
        <v>556.9100000000035</v>
      </c>
      <c r="N14" s="421">
        <f t="shared" si="1"/>
        <v>0.003182342857142917</v>
      </c>
      <c r="O14" s="745" t="s">
        <v>1177</v>
      </c>
    </row>
    <row r="15" spans="1:15" s="2" customFormat="1" ht="26.25" customHeight="1" hidden="1">
      <c r="A15" s="412"/>
      <c r="B15" s="70" t="s">
        <v>456</v>
      </c>
      <c r="C15" s="219" t="s">
        <v>1097</v>
      </c>
      <c r="D15" s="61">
        <f>'СВОД сверка'!D22</f>
        <v>225000</v>
      </c>
      <c r="E15" s="61">
        <f>'СВОД сверка'!F22</f>
        <v>0</v>
      </c>
      <c r="F15" s="61">
        <f>'СВОД сверка'!G22</f>
        <v>225000</v>
      </c>
      <c r="G15" s="61">
        <f>'ГБ №1'!D19+БСМП!D19+ДГБ!D19+'ГП 1'!D19+'ГП 3'!D19+Стом!D19+Роддом!D19+УЗО!I19</f>
        <v>1005100</v>
      </c>
      <c r="H15" s="61">
        <f>'ГБ №1'!F19+БСМП!F19+ДГБ!F19+'ГП 1'!F19+'ГП 3'!F19+Стом!F19+Роддом!F19+УЗО!K19</f>
        <v>1005100</v>
      </c>
      <c r="I15" s="61">
        <f>'ГБ №1'!G19+БСМП!G19+ДГБ!G19+'ГП 1'!G19+'ГП 3'!G19+Стом!G19+Роддом!G19+УЗО!L19</f>
        <v>0</v>
      </c>
      <c r="J15" s="61">
        <f>'ГБ №1'!I19+БСМП!I19+ДГБ!I19+'ГП 1'!I19+'ГП 3'!I19+Стом!I19+Роддом!I19+УЗО!N19</f>
        <v>1005100</v>
      </c>
      <c r="K15" s="61">
        <f>'ГБ №1'!K19+БСМП!K19+ДГБ!K19+'ГП 1'!K19+'ГП 3'!K19+Стом!K19+Роддом!K19+УЗО!P19</f>
        <v>1005100</v>
      </c>
      <c r="L15" s="61">
        <f>'ГБ №1'!L19+БСМП!L19+ДГБ!L19+'ГП 1'!L19+'ГП 3'!L19+Стом!L19+Роддом!L19+УЗО!Q19</f>
        <v>0</v>
      </c>
      <c r="M15" s="61">
        <f t="shared" si="0"/>
        <v>-780100</v>
      </c>
      <c r="N15" s="421">
        <f t="shared" si="1"/>
        <v>-3.4671111111111115</v>
      </c>
      <c r="O15" s="746"/>
    </row>
    <row r="16" spans="1:15" s="135" customFormat="1" ht="59.25" customHeight="1">
      <c r="A16" s="350">
        <v>5</v>
      </c>
      <c r="B16" s="72" t="s">
        <v>1103</v>
      </c>
      <c r="C16" s="221" t="s">
        <v>1007</v>
      </c>
      <c r="D16" s="60">
        <f>'СВОД сверка'!D23</f>
        <v>3550100</v>
      </c>
      <c r="E16" s="60">
        <f>'СВОД сверка'!F23</f>
        <v>0</v>
      </c>
      <c r="F16" s="60">
        <f>'СВОД сверка'!G23</f>
        <v>3550100</v>
      </c>
      <c r="G16" s="60">
        <f>'ГБ №1'!D23+БСМП!D23+ДГБ!D23+'ГП 1'!D23+'ГП 3'!D23+Стом!D23+Роддом!D23+УЗО!I23</f>
        <v>3550100</v>
      </c>
      <c r="H16" s="60">
        <f>'ГБ №1'!F23+БСМП!F23+ДГБ!F23+'ГП 1'!F23+'ГП 3'!F23+Стом!F23+Роддом!F23+УЗО!K23</f>
        <v>0</v>
      </c>
      <c r="I16" s="60">
        <f>'ГБ №1'!G23+БСМП!G23+ДГБ!G23+'ГП 1'!G23+'ГП 3'!G23+Стом!G23+Роддом!G23+УЗО!L23</f>
        <v>3550100</v>
      </c>
      <c r="J16" s="60">
        <f>'ГБ №1'!I23+БСМП!I23+ДГБ!I23+'ГП 1'!I23+'ГП 3'!I23+Стом!I23+Роддом!I23+УЗО!N23</f>
        <v>3521663.22</v>
      </c>
      <c r="K16" s="60">
        <f>'ГБ №1'!K23+БСМП!K23+ДГБ!K23+'ГП 1'!K23+'ГП 3'!K23+Стом!K23+Роддом!K23+УЗО!P23</f>
        <v>0</v>
      </c>
      <c r="L16" s="60">
        <f>'ГБ №1'!L23+БСМП!L23+ДГБ!L23+'ГП 1'!L23+'ГП 3'!L23+Стом!L23+Роддом!L23+УЗО!Q23</f>
        <v>3521663.22</v>
      </c>
      <c r="M16" s="60">
        <f t="shared" si="0"/>
        <v>28436.779999999795</v>
      </c>
      <c r="N16" s="420">
        <f t="shared" si="1"/>
        <v>0.008010134925776735</v>
      </c>
      <c r="O16" s="423"/>
    </row>
    <row r="17" spans="1:15" s="2" customFormat="1" ht="84.75" customHeight="1">
      <c r="A17" s="412"/>
      <c r="B17" s="223" t="s">
        <v>1000</v>
      </c>
      <c r="C17" s="219" t="s">
        <v>1003</v>
      </c>
      <c r="D17" s="61">
        <f>'СВОД сверка'!D24</f>
        <v>2850100</v>
      </c>
      <c r="E17" s="61">
        <f>'СВОД сверка'!F24</f>
        <v>0</v>
      </c>
      <c r="F17" s="61">
        <f>'СВОД сверка'!G24</f>
        <v>2850100</v>
      </c>
      <c r="G17" s="61">
        <f>'ГБ №1'!D24+БСМП!D24+ДГБ!D24+'ГП 1'!D24+'ГП 3'!D24+Стом!D24+Роддом!D24+УЗО!I24</f>
        <v>2850100</v>
      </c>
      <c r="H17" s="61">
        <f>'ГБ №1'!F24+БСМП!F24+ДГБ!F24+'ГП 1'!F24+'ГП 3'!F24+Стом!F24+Роддом!F24+УЗО!K24</f>
        <v>0</v>
      </c>
      <c r="I17" s="61">
        <f>'ГБ №1'!G24+БСМП!G24+ДГБ!G24+'ГП 1'!G24+'ГП 3'!G24+Стом!G24+Роддом!G24+УЗО!L24</f>
        <v>2850100</v>
      </c>
      <c r="J17" s="61">
        <f>'ГБ №1'!I24+БСМП!I24+ДГБ!I24+'ГП 1'!I24+'ГП 3'!I24+Стом!I24+Роддом!I24+УЗО!N24</f>
        <v>2836708.5</v>
      </c>
      <c r="K17" s="61">
        <f>'ГБ №1'!K24+БСМП!K24+ДГБ!K24+'ГП 1'!K24+'ГП 3'!K24+Стом!K24+Роддом!K24+УЗО!P24</f>
        <v>0</v>
      </c>
      <c r="L17" s="61">
        <f>'ГБ №1'!L24+БСМП!L24+ДГБ!L24+'ГП 1'!L24+'ГП 3'!L24+Стом!L24+Роддом!L24+УЗО!Q24</f>
        <v>2836708.5</v>
      </c>
      <c r="M17" s="61">
        <f t="shared" si="0"/>
        <v>13391.5</v>
      </c>
      <c r="N17" s="421">
        <f t="shared" si="1"/>
        <v>0.00469860706641867</v>
      </c>
      <c r="O17" s="423" t="s">
        <v>1173</v>
      </c>
    </row>
    <row r="18" spans="1:15" s="2" customFormat="1" ht="28.5" customHeight="1">
      <c r="A18" s="412"/>
      <c r="B18" s="223" t="s">
        <v>1001</v>
      </c>
      <c r="C18" s="219" t="s">
        <v>1003</v>
      </c>
      <c r="D18" s="61">
        <f>'СВОД сверка'!D25</f>
        <v>352800</v>
      </c>
      <c r="E18" s="61">
        <f>'СВОД сверка'!F25</f>
        <v>0</v>
      </c>
      <c r="F18" s="61">
        <f>'СВОД сверка'!G25</f>
        <v>352800</v>
      </c>
      <c r="G18" s="61">
        <f>'ГБ №1'!D25+БСМП!D25+ДГБ!D25+'ГП 1'!D25+'ГП 3'!D25+Стом!D25+Роддом!D25+УЗО!I25</f>
        <v>352800</v>
      </c>
      <c r="H18" s="61">
        <f>'ГБ №1'!F25+БСМП!F25+ДГБ!F25+'ГП 1'!F25+'ГП 3'!F25+Стом!F25+Роддом!F25+УЗО!K25</f>
        <v>0</v>
      </c>
      <c r="I18" s="61">
        <f>'ГБ №1'!G25+БСМП!G25+ДГБ!G25+'ГП 1'!G25+'ГП 3'!G25+Стом!G25+Роддом!G25+УЗО!L25</f>
        <v>352800</v>
      </c>
      <c r="J18" s="61">
        <f>'ГБ №1'!I25+БСМП!I25+ДГБ!I25+'ГП 1'!I25+'ГП 3'!I25+Стом!I25+Роддом!I25+УЗО!N25</f>
        <v>349069.95</v>
      </c>
      <c r="K18" s="61">
        <f>'ГБ №1'!K25+БСМП!K25+ДГБ!K25+'ГП 1'!K25+'ГП 3'!K25+Стом!K25+Роддом!K25+УЗО!P25</f>
        <v>0</v>
      </c>
      <c r="L18" s="61">
        <f>'ГБ №1'!L25+БСМП!L25+ДГБ!L25+'ГП 1'!L25+'ГП 3'!L25+Стом!L25+Роддом!L25+УЗО!Q25</f>
        <v>349069.95</v>
      </c>
      <c r="M18" s="61">
        <f t="shared" si="0"/>
        <v>3730.0499999999884</v>
      </c>
      <c r="N18" s="421">
        <f t="shared" si="1"/>
        <v>0.010572704081632578</v>
      </c>
      <c r="O18" s="423" t="s">
        <v>1171</v>
      </c>
    </row>
    <row r="19" spans="1:15" s="2" customFormat="1" ht="66" customHeight="1">
      <c r="A19" s="412"/>
      <c r="B19" s="223" t="s">
        <v>1002</v>
      </c>
      <c r="C19" s="219" t="s">
        <v>1003</v>
      </c>
      <c r="D19" s="61">
        <f>'СВОД сверка'!D26</f>
        <v>82500</v>
      </c>
      <c r="E19" s="61">
        <f>'СВОД сверка'!F26</f>
        <v>0</v>
      </c>
      <c r="F19" s="61">
        <f>'СВОД сверка'!G26</f>
        <v>82500</v>
      </c>
      <c r="G19" s="61">
        <f>'ГБ №1'!D26+БСМП!D26+ДГБ!D26+'ГП 1'!D26+'ГП 3'!D26+Стом!D26+Роддом!D26+УЗО!I26</f>
        <v>82500</v>
      </c>
      <c r="H19" s="61">
        <f>'ГБ №1'!F26+БСМП!F26+ДГБ!F26+'ГП 1'!F26+'ГП 3'!F26+Стом!F26+Роддом!F26+УЗО!K26</f>
        <v>0</v>
      </c>
      <c r="I19" s="61">
        <f>'ГБ №1'!G26+БСМП!G26+ДГБ!G26+'ГП 1'!G26+'ГП 3'!G26+Стом!G26+Роддом!G26+УЗО!L26</f>
        <v>82500</v>
      </c>
      <c r="J19" s="61">
        <f>'ГБ №1'!I26+БСМП!I26+ДГБ!I26+'ГП 1'!I26+'ГП 3'!I26+Стом!I26+Роддом!I26+УЗО!N26</f>
        <v>79986.91</v>
      </c>
      <c r="K19" s="61">
        <f>'ГБ №1'!K26+БСМП!K26+ДГБ!K26+'ГП 1'!K26+'ГП 3'!K26+Стом!K26+Роддом!K26+УЗО!P26</f>
        <v>0</v>
      </c>
      <c r="L19" s="61">
        <f>'ГБ №1'!L26+БСМП!L26+ДГБ!L26+'ГП 1'!L26+'ГП 3'!L26+Стом!L26+Роддом!L26+УЗО!Q26</f>
        <v>79986.91</v>
      </c>
      <c r="M19" s="61">
        <f t="shared" si="0"/>
        <v>2513.0899999999965</v>
      </c>
      <c r="N19" s="421">
        <f t="shared" si="1"/>
        <v>0.030461696969696916</v>
      </c>
      <c r="O19" s="755" t="s">
        <v>1180</v>
      </c>
    </row>
    <row r="20" spans="1:15" s="2" customFormat="1" ht="12.75">
      <c r="A20" s="412"/>
      <c r="B20" s="223" t="s">
        <v>1004</v>
      </c>
      <c r="C20" s="219" t="s">
        <v>1006</v>
      </c>
      <c r="D20" s="61">
        <f>'СВОД сверка'!D27</f>
        <v>264700</v>
      </c>
      <c r="E20" s="61">
        <f>'СВОД сверка'!F27</f>
        <v>0</v>
      </c>
      <c r="F20" s="61">
        <f>'СВОД сверка'!G27</f>
        <v>264700</v>
      </c>
      <c r="G20" s="61">
        <f>'ГБ №1'!D27+БСМП!D27+ДГБ!D27+'ГП 1'!D27+'ГП 3'!D27+Стом!D27+Роддом!D27+УЗО!I27</f>
        <v>264700</v>
      </c>
      <c r="H20" s="61">
        <f>'ГБ №1'!F27+БСМП!F27+ДГБ!F27+'ГП 1'!F27+'ГП 3'!F27+Стом!F27+Роддом!F27+УЗО!K27</f>
        <v>0</v>
      </c>
      <c r="I20" s="61">
        <f>'ГБ №1'!G27+БСМП!G27+ДГБ!G27+'ГП 1'!G27+'ГП 3'!G27+Стом!G27+Роддом!G27+УЗО!L27</f>
        <v>264700</v>
      </c>
      <c r="J20" s="61">
        <f>'ГБ №1'!I27+БСМП!I27+ДГБ!I27+'ГП 1'!I27+'ГП 3'!I27+Стом!I27+Роддом!I27+УЗО!N27</f>
        <v>255897.86</v>
      </c>
      <c r="K20" s="61">
        <f>'ГБ №1'!K27+БСМП!K27+ДГБ!K27+'ГП 1'!K27+'ГП 3'!K27+Стом!K27+Роддом!K27+УЗО!P27</f>
        <v>0</v>
      </c>
      <c r="L20" s="61">
        <f>'ГБ №1'!L27+БСМП!L27+ДГБ!L27+'ГП 1'!L27+'ГП 3'!L27+Стом!L27+Роддом!L27+УЗО!Q27</f>
        <v>255897.86</v>
      </c>
      <c r="M20" s="61">
        <f t="shared" si="0"/>
        <v>8802.140000000014</v>
      </c>
      <c r="N20" s="421">
        <f t="shared" si="1"/>
        <v>0.03325326785039673</v>
      </c>
      <c r="O20" s="756"/>
    </row>
    <row r="21" spans="1:15" s="2" customFormat="1" ht="12.75">
      <c r="A21" s="412"/>
      <c r="B21" s="223" t="s">
        <v>1005</v>
      </c>
      <c r="C21" s="219" t="s">
        <v>1006</v>
      </c>
      <c r="D21" s="61">
        <f>'СВОД сверка'!D28</f>
        <v>0</v>
      </c>
      <c r="E21" s="61">
        <f>'СВОД сверка'!F28</f>
        <v>0</v>
      </c>
      <c r="F21" s="61">
        <f>'СВОД сверка'!G28</f>
        <v>0</v>
      </c>
      <c r="G21" s="61">
        <f>'ГБ №1'!D28+БСМП!D28+ДГБ!D28+'ГП 1'!D28+'ГП 3'!D28+Стом!D28+Роддом!D28+УЗО!I28</f>
        <v>0</v>
      </c>
      <c r="H21" s="61">
        <f>'ГБ №1'!F28+БСМП!F28+ДГБ!F28+'ГП 1'!F28+'ГП 3'!F28+Стом!F28+Роддом!F28+УЗО!K28</f>
        <v>0</v>
      </c>
      <c r="I21" s="61">
        <f>'ГБ №1'!G28+БСМП!G28+ДГБ!G28+'ГП 1'!G28+'ГП 3'!G28+Стом!G28+Роддом!G28+УЗО!L28</f>
        <v>0</v>
      </c>
      <c r="J21" s="61">
        <f>'ГБ №1'!I28+БСМП!I28+ДГБ!I28+'ГП 1'!I28+'ГП 3'!I28+Стом!I28+Роддом!I28+УЗО!N28</f>
        <v>0</v>
      </c>
      <c r="K21" s="61">
        <f>'ГБ №1'!K28+БСМП!K28+ДГБ!K28+'ГП 1'!K28+'ГП 3'!K28+Стом!K28+Роддом!K28+УЗО!P28</f>
        <v>0</v>
      </c>
      <c r="L21" s="61">
        <f>'ГБ №1'!L28+БСМП!L28+ДГБ!L28+'ГП 1'!L28+'ГП 3'!L28+Стом!L28+Роддом!L28+УЗО!Q28</f>
        <v>0</v>
      </c>
      <c r="M21" s="61">
        <f t="shared" si="0"/>
        <v>0</v>
      </c>
      <c r="N21" s="421" t="e">
        <f t="shared" si="1"/>
        <v>#DIV/0!</v>
      </c>
      <c r="O21" s="757"/>
    </row>
    <row r="22" spans="1:15" s="139" customFormat="1" ht="31.5" customHeight="1">
      <c r="A22" s="350">
        <v>6</v>
      </c>
      <c r="B22" s="72" t="s">
        <v>994</v>
      </c>
      <c r="C22" s="221" t="s">
        <v>1007</v>
      </c>
      <c r="D22" s="60">
        <f>'СВОД сверка'!D29</f>
        <v>2986300</v>
      </c>
      <c r="E22" s="60">
        <f>'СВОД сверка'!F29</f>
        <v>0</v>
      </c>
      <c r="F22" s="60">
        <f>'СВОД сверка'!G29</f>
        <v>1236300</v>
      </c>
      <c r="G22" s="60">
        <f>'ГБ №1'!D29+БСМП!D29+ДГБ!D29+'ГП 1'!D29+'ГП 3'!D29+Стом!D29+Роддом!D29+УЗО!I29</f>
        <v>2993865.51</v>
      </c>
      <c r="H22" s="60">
        <f>'ГБ №1'!F29+БСМП!F29+ДГБ!F29+'ГП 1'!F29+'ГП 3'!F29+Стом!F29+Роддом!F29+УЗО!K29</f>
        <v>0</v>
      </c>
      <c r="I22" s="60">
        <f>'ГБ №1'!G29+БСМП!G29+ДГБ!G29+'ГП 1'!G29+'ГП 3'!G29+Стом!G29+Роддом!G29+УЗО!L29</f>
        <v>1243865.51</v>
      </c>
      <c r="J22" s="60">
        <f>'ГБ №1'!I29+БСМП!I29+ДГБ!I29+'ГП 1'!I29+'ГП 3'!I29+Стом!I29+Роддом!I29+УЗО!N29</f>
        <v>2888108.8899999997</v>
      </c>
      <c r="K22" s="60">
        <f>'ГБ №1'!K29+БСМП!K29+ДГБ!K29+'ГП 1'!K29+'ГП 3'!K29+Стом!K29+Роддом!K29+УЗО!P29</f>
        <v>0</v>
      </c>
      <c r="L22" s="60">
        <f>'ГБ №1'!L29+БСМП!L29+ДГБ!L29+'ГП 1'!L29+'ГП 3'!L29+Стом!L29+Роддом!L29+УЗО!Q29</f>
        <v>1202154.83</v>
      </c>
      <c r="M22" s="60">
        <f t="shared" si="0"/>
        <v>98191.11000000034</v>
      </c>
      <c r="N22" s="420">
        <f t="shared" si="1"/>
        <v>0.0328805243947361</v>
      </c>
      <c r="O22" s="747" t="s">
        <v>1170</v>
      </c>
    </row>
    <row r="23" spans="1:15" s="139" customFormat="1" ht="25.5" hidden="1">
      <c r="A23" s="350"/>
      <c r="B23" s="211" t="s">
        <v>452</v>
      </c>
      <c r="C23" s="227" t="s">
        <v>1021</v>
      </c>
      <c r="D23" s="61">
        <f>'СВОД сверка'!D30</f>
        <v>115700</v>
      </c>
      <c r="E23" s="61">
        <f>'СВОД сверка'!F30</f>
        <v>0</v>
      </c>
      <c r="F23" s="61">
        <f>'СВОД сверка'!G30</f>
        <v>115700</v>
      </c>
      <c r="G23" s="61">
        <f>'ГБ №1'!D30+БСМП!D30+ДГБ!D30+'ГП 1'!D30+'ГП 3'!D30+Стом!D30+Роддом!D30+УЗО!I30</f>
        <v>114615.51</v>
      </c>
      <c r="H23" s="61">
        <f>'ГБ №1'!F30+БСМП!F30+ДГБ!F30+'ГП 1'!F30+'ГП 3'!F30+Стом!F30+Роддом!F30+УЗО!K30</f>
        <v>0</v>
      </c>
      <c r="I23" s="61">
        <f>'ГБ №1'!G30+БСМП!G30+ДГБ!G30+'ГП 1'!G30+'ГП 3'!G30+Стом!G30+Роддом!G30+УЗО!L30</f>
        <v>114615.51</v>
      </c>
      <c r="J23" s="61">
        <f>'ГБ №1'!I30+БСМП!I30+ДГБ!I30+'ГП 1'!I30+'ГП 3'!I30+Стом!I30+Роддом!I30+УЗО!N30</f>
        <v>114615.51</v>
      </c>
      <c r="K23" s="61">
        <f>'ГБ №1'!K30+БСМП!K30+ДГБ!K30+'ГП 1'!K30+'ГП 3'!K30+Стом!K30+Роддом!K30+УЗО!P30</f>
        <v>0</v>
      </c>
      <c r="L23" s="61">
        <f>'ГБ №1'!L30+БСМП!L30+ДГБ!L30+'ГП 1'!L30+'ГП 3'!L30+Стом!L30+Роддом!L30+УЗО!Q30</f>
        <v>114615.51</v>
      </c>
      <c r="M23" s="61">
        <f t="shared" si="0"/>
        <v>1084.4900000000052</v>
      </c>
      <c r="N23" s="421">
        <f t="shared" si="1"/>
        <v>0.009373292999135696</v>
      </c>
      <c r="O23" s="748"/>
    </row>
    <row r="24" spans="1:15" s="2" customFormat="1" ht="12.75" hidden="1">
      <c r="A24" s="351"/>
      <c r="B24" s="223" t="s">
        <v>1000</v>
      </c>
      <c r="C24" s="218" t="s">
        <v>1008</v>
      </c>
      <c r="D24" s="61">
        <f>'СВОД сверка'!D32</f>
        <v>890000</v>
      </c>
      <c r="E24" s="61">
        <f>'СВОД сверка'!F32</f>
        <v>0</v>
      </c>
      <c r="F24" s="61">
        <f>'СВОД сверка'!G32</f>
        <v>270000</v>
      </c>
      <c r="G24" s="61">
        <f>'ГБ №1'!D32+БСМП!D32+ДГБ!D32+'ГП 1'!D32+'ГП 3'!D32+Стом!D32+Роддом!D32+УЗО!I32</f>
        <v>890000</v>
      </c>
      <c r="H24" s="61">
        <f>'ГБ №1'!F32+БСМП!F32+ДГБ!F32+'ГП 1'!F32+'ГП 3'!F32+Стом!F32+Роддом!F32+УЗО!K32</f>
        <v>0</v>
      </c>
      <c r="I24" s="61">
        <f>'ГБ №1'!G32+БСМП!G32+ДГБ!G32+'ГП 1'!G32+'ГП 3'!G32+Стом!G32+Роддом!G32+УЗО!L32</f>
        <v>270000</v>
      </c>
      <c r="J24" s="61">
        <f>'ГБ №1'!I32+БСМП!I32+ДГБ!I32+'ГП 1'!I32+'ГП 3'!I32+Стом!I32+Роддом!I32+УЗО!N32</f>
        <v>878183.1</v>
      </c>
      <c r="K24" s="61">
        <f>'ГБ №1'!K32+БСМП!K32+ДГБ!K32+'ГП 1'!K32+'ГП 3'!K32+Стом!K32+Роддом!K32+УЗО!P32</f>
        <v>0</v>
      </c>
      <c r="L24" s="61">
        <f>'ГБ №1'!L32+БСМП!L32+ДГБ!L32+'ГП 1'!L32+'ГП 3'!L32+Стом!L32+Роддом!L32+УЗО!Q32</f>
        <v>269999.1</v>
      </c>
      <c r="M24" s="61">
        <f t="shared" si="0"/>
        <v>11816.900000000023</v>
      </c>
      <c r="N24" s="421">
        <f t="shared" si="1"/>
        <v>0.013277415730337139</v>
      </c>
      <c r="O24" s="748"/>
    </row>
    <row r="25" spans="1:15" s="2" customFormat="1" ht="25.5" hidden="1">
      <c r="A25" s="351"/>
      <c r="B25" s="223" t="s">
        <v>1001</v>
      </c>
      <c r="C25" s="218" t="s">
        <v>1008</v>
      </c>
      <c r="D25" s="61">
        <f>'СВОД сверка'!D33</f>
        <v>270000</v>
      </c>
      <c r="E25" s="61">
        <f>'СВОД сверка'!F33</f>
        <v>0</v>
      </c>
      <c r="F25" s="61">
        <f>'СВОД сверка'!G33</f>
        <v>270000</v>
      </c>
      <c r="G25" s="61">
        <f>'ГБ №1'!D33+БСМП!D33+ДГБ!D33+'ГП 1'!D33+'ГП 3'!D33+Стом!D33+Роддом!D33+УЗО!I33</f>
        <v>278650</v>
      </c>
      <c r="H25" s="61">
        <f>'ГБ №1'!F33+БСМП!F33+ДГБ!F33+'ГП 1'!F33+'ГП 3'!F33+Стом!F33+Роддом!F33+УЗО!K33</f>
        <v>0</v>
      </c>
      <c r="I25" s="61">
        <f>'ГБ №1'!G33+БСМП!G33+ДГБ!G33+'ГП 1'!G33+'ГП 3'!G33+Стом!G33+Роддом!G33+УЗО!L33</f>
        <v>278650</v>
      </c>
      <c r="J25" s="61">
        <f>'ГБ №1'!I33+БСМП!I33+ДГБ!I33+'ГП 1'!I33+'ГП 3'!I33+Стом!I33+Роддом!I33+УЗО!N33</f>
        <v>262096.68</v>
      </c>
      <c r="K25" s="61">
        <f>'ГБ №1'!K33+БСМП!K33+ДГБ!K33+'ГП 1'!K33+'ГП 3'!K33+Стом!K33+Роддом!K33+УЗО!P33</f>
        <v>0</v>
      </c>
      <c r="L25" s="61">
        <f>'ГБ №1'!L33+БСМП!L33+ДГБ!L33+'ГП 1'!L33+'ГП 3'!L33+Стом!L33+Роддом!L33+УЗО!Q33</f>
        <v>262096.68</v>
      </c>
      <c r="M25" s="61">
        <f t="shared" si="0"/>
        <v>7903.320000000007</v>
      </c>
      <c r="N25" s="421">
        <f t="shared" si="1"/>
        <v>0.029271555555555606</v>
      </c>
      <c r="O25" s="748"/>
    </row>
    <row r="26" spans="1:15" s="2" customFormat="1" ht="12.75" hidden="1">
      <c r="A26" s="351"/>
      <c r="B26" s="223" t="s">
        <v>1002</v>
      </c>
      <c r="C26" s="218" t="s">
        <v>1008</v>
      </c>
      <c r="D26" s="61">
        <f>'СВОД сверка'!D34</f>
        <v>278600</v>
      </c>
      <c r="E26" s="61">
        <f>'СВОД сверка'!F34</f>
        <v>0</v>
      </c>
      <c r="F26" s="61">
        <f>'СВОД сверка'!G34</f>
        <v>278600</v>
      </c>
      <c r="G26" s="61">
        <f>'ГБ №1'!D34+БСМП!D34+ДГБ!D34+'ГП 1'!D34+'ГП 3'!D34+Стом!D34+Роддом!D34+УЗО!I34</f>
        <v>278600</v>
      </c>
      <c r="H26" s="61">
        <f>'ГБ №1'!F34+БСМП!F34+ДГБ!F34+'ГП 1'!F34+'ГП 3'!F34+Стом!F34+Роддом!F34+УЗО!K34</f>
        <v>0</v>
      </c>
      <c r="I26" s="61">
        <f>'ГБ №1'!G34+БСМП!G34+ДГБ!G34+'ГП 1'!G34+'ГП 3'!G34+Стом!G34+Роддом!G34+УЗО!L34</f>
        <v>278600</v>
      </c>
      <c r="J26" s="61">
        <f>'ГБ №1'!I34+БСМП!I34+ДГБ!I34+'ГП 1'!I34+'ГП 3'!I34+Стом!I34+Роддом!I34+УЗО!N34</f>
        <v>253508.76</v>
      </c>
      <c r="K26" s="61">
        <f>'ГБ №1'!K34+БСМП!K34+ДГБ!K34+'ГП 1'!K34+'ГП 3'!K34+Стом!K34+Роддом!K34+УЗО!P34</f>
        <v>0</v>
      </c>
      <c r="L26" s="61">
        <f>'ГБ №1'!L34+БСМП!L34+ДГБ!L34+'ГП 1'!L34+'ГП 3'!L34+Стом!L34+Роддом!L34+УЗО!Q34</f>
        <v>253508.76</v>
      </c>
      <c r="M26" s="61">
        <f t="shared" si="0"/>
        <v>25091.23999999999</v>
      </c>
      <c r="N26" s="421">
        <f t="shared" si="1"/>
        <v>0.09006188083273503</v>
      </c>
      <c r="O26" s="748"/>
    </row>
    <row r="27" spans="1:15" s="2" customFormat="1" ht="12.75" hidden="1">
      <c r="A27" s="351"/>
      <c r="B27" s="223" t="s">
        <v>732</v>
      </c>
      <c r="C27" s="218" t="s">
        <v>1008</v>
      </c>
      <c r="D27" s="61">
        <f>'СВОД сверка'!D35</f>
        <v>98400</v>
      </c>
      <c r="E27" s="61">
        <f>'СВОД сверка'!F35</f>
        <v>0</v>
      </c>
      <c r="F27" s="61">
        <f>'СВОД сверка'!G35</f>
        <v>48400</v>
      </c>
      <c r="G27" s="61">
        <f>'ГБ №1'!D35+БСМП!D35+ДГБ!D35+'ГП 1'!D35+'ГП 3'!D35+Стом!D35+Роддом!D35+УЗО!I35</f>
        <v>98400</v>
      </c>
      <c r="H27" s="61">
        <f>'ГБ №1'!F35+БСМП!F35+ДГБ!F35+'ГП 1'!F35+'ГП 3'!F35+Стом!F35+Роддом!F35+УЗО!K35</f>
        <v>0</v>
      </c>
      <c r="I27" s="61">
        <f>'ГБ №1'!G35+БСМП!G35+ДГБ!G35+'ГП 1'!G35+'ГП 3'!G35+Стом!G35+Роддом!G35+УЗО!L35</f>
        <v>48400</v>
      </c>
      <c r="J27" s="61">
        <f>'ГБ №1'!I35+БСМП!I35+ДГБ!I35+'ГП 1'!I35+'ГП 3'!I35+Стом!I35+Роддом!I35+УЗО!N35</f>
        <v>82310.23999999999</v>
      </c>
      <c r="K27" s="61">
        <f>'ГБ №1'!K35+БСМП!K35+ДГБ!K35+'ГП 1'!K35+'ГП 3'!K35+Стом!K35+Роддом!K35+УЗО!P35</f>
        <v>0</v>
      </c>
      <c r="L27" s="61">
        <f>'ГБ №1'!L35+БСМП!L35+ДГБ!L35+'ГП 1'!L35+'ГП 3'!L35+Стом!L35+Роддом!L35+УЗО!Q35</f>
        <v>48400</v>
      </c>
      <c r="M27" s="61">
        <f t="shared" si="0"/>
        <v>16089.76000000001</v>
      </c>
      <c r="N27" s="421">
        <f t="shared" si="1"/>
        <v>0.16351382113821145</v>
      </c>
      <c r="O27" s="749"/>
    </row>
    <row r="28" spans="1:15" s="139" customFormat="1" ht="45" customHeight="1">
      <c r="A28" s="140">
        <v>7</v>
      </c>
      <c r="B28" s="71" t="s">
        <v>995</v>
      </c>
      <c r="C28" s="217" t="s">
        <v>1007</v>
      </c>
      <c r="D28" s="60">
        <f>'СВОД сверка'!D39</f>
        <v>2669500</v>
      </c>
      <c r="E28" s="60">
        <f>'СВОД сверка'!F39</f>
        <v>0</v>
      </c>
      <c r="F28" s="60">
        <f>'СВОД сверка'!G39</f>
        <v>2669500</v>
      </c>
      <c r="G28" s="60">
        <f>'ГБ №1'!D39+БСМП!D39+ДГБ!D39+'ГП 1'!D39+'ГП 3'!D39+Стом!D39+Роддом!D39+УЗО!I39</f>
        <v>2669500</v>
      </c>
      <c r="H28" s="60">
        <f>'ГБ №1'!F39+БСМП!F39+ДГБ!F39+'ГП 1'!F39+'ГП 3'!F39+Стом!F39+Роддом!F39+УЗО!K39</f>
        <v>0</v>
      </c>
      <c r="I28" s="60">
        <f>'ГБ №1'!G39+БСМП!G39+ДГБ!G39+'ГП 1'!G39+'ГП 3'!G39+Стом!G39+Роддом!G39+УЗО!L39</f>
        <v>2669500</v>
      </c>
      <c r="J28" s="60">
        <f>'ГБ №1'!I39+БСМП!I39+ДГБ!I39+'ГП 1'!I39+'ГП 3'!I39+Стом!I39+Роддом!I39+УЗО!N39</f>
        <v>2630692.95</v>
      </c>
      <c r="K28" s="60">
        <f>'ГБ №1'!K39+БСМП!K39+ДГБ!K39+'ГП 1'!K39+'ГП 3'!K39+Стом!K39+Роддом!K39+УЗО!P39</f>
        <v>0</v>
      </c>
      <c r="L28" s="60">
        <f>'ГБ №1'!L39+БСМП!L39+ДГБ!L39+'ГП 1'!L39+'ГП 3'!L39+Стом!L39+Роддом!L39+УЗО!Q39</f>
        <v>2630692.95</v>
      </c>
      <c r="M28" s="60">
        <f t="shared" si="0"/>
        <v>38807.049999999814</v>
      </c>
      <c r="N28" s="420">
        <f t="shared" si="1"/>
        <v>0.014537197977149252</v>
      </c>
      <c r="O28" s="415"/>
    </row>
    <row r="29" spans="1:15" s="145" customFormat="1" ht="30.75" customHeight="1">
      <c r="A29" s="411"/>
      <c r="B29" s="223" t="s">
        <v>1002</v>
      </c>
      <c r="C29" s="218" t="s">
        <v>999</v>
      </c>
      <c r="D29" s="61">
        <f>'СВОД сверка'!D40</f>
        <v>2669500</v>
      </c>
      <c r="E29" s="61">
        <f>'СВОД сверка'!F40</f>
        <v>0</v>
      </c>
      <c r="F29" s="61">
        <f>'СВОД сверка'!G40</f>
        <v>2669500</v>
      </c>
      <c r="G29" s="61">
        <f>'ГБ №1'!D40+БСМП!D40+ДГБ!D40+'ГП 1'!D40+'ГП 3'!D40+Стом!D40+Роддом!D40+УЗО!I40</f>
        <v>2669500</v>
      </c>
      <c r="H29" s="61">
        <f>'ГБ №1'!F40+БСМП!F40+ДГБ!F40+'ГП 1'!F40+'ГП 3'!F40+Стом!F40+Роддом!F40+УЗО!K40</f>
        <v>0</v>
      </c>
      <c r="I29" s="61">
        <f>'ГБ №1'!G40+БСМП!G40+ДГБ!G40+'ГП 1'!G40+'ГП 3'!G40+Стом!G40+Роддом!G40+УЗО!L40</f>
        <v>2669500</v>
      </c>
      <c r="J29" s="61">
        <f>'ГБ №1'!I40+БСМП!I40+ДГБ!I40+'ГП 1'!I40+'ГП 3'!I40+Стом!I40+Роддом!I40+УЗО!N40</f>
        <v>2630692.95</v>
      </c>
      <c r="K29" s="61">
        <f>'ГБ №1'!K40+БСМП!K40+ДГБ!K40+'ГП 1'!K40+'ГП 3'!K40+Стом!K40+Роддом!K40+УЗО!P40</f>
        <v>0</v>
      </c>
      <c r="L29" s="61">
        <f>'ГБ №1'!L40+БСМП!L40+ДГБ!L40+'ГП 1'!L40+'ГП 3'!L40+Стом!L40+Роддом!L40+УЗО!Q40</f>
        <v>2630692.95</v>
      </c>
      <c r="M29" s="61">
        <f t="shared" si="0"/>
        <v>38807.049999999814</v>
      </c>
      <c r="N29" s="421">
        <f t="shared" si="1"/>
        <v>0.014537197977149252</v>
      </c>
      <c r="O29" s="414" t="s">
        <v>1171</v>
      </c>
    </row>
    <row r="30" spans="1:15" s="139" customFormat="1" ht="34.5" customHeight="1">
      <c r="A30" s="140">
        <v>8</v>
      </c>
      <c r="B30" s="213" t="s">
        <v>996</v>
      </c>
      <c r="C30" s="217" t="s">
        <v>1007</v>
      </c>
      <c r="D30" s="60">
        <f>'СВОД сверка'!D41</f>
        <v>5617800</v>
      </c>
      <c r="E30" s="60">
        <f>'СВОД сверка'!F41</f>
        <v>4467800</v>
      </c>
      <c r="F30" s="60">
        <f>'СВОД сверка'!G41</f>
        <v>1150000</v>
      </c>
      <c r="G30" s="60">
        <f>'ГБ №1'!D41+БСМП!D41+ДГБ!D41+'ГП 1'!D41+'ГП 3'!D41+Стом!D41+Роддом!D41+УЗО!I41</f>
        <v>5617800</v>
      </c>
      <c r="H30" s="60">
        <f>'ГБ №1'!F41+БСМП!F41+ДГБ!F41+'ГП 1'!F41+'ГП 3'!F41+Стом!F41+Роддом!F41+УЗО!K41</f>
        <v>4467800</v>
      </c>
      <c r="I30" s="60">
        <f>'ГБ №1'!G41+БСМП!G41+ДГБ!G41+'ГП 1'!G41+'ГП 3'!G41+Стом!G41+Роддом!G41+УЗО!L41</f>
        <v>1150000</v>
      </c>
      <c r="J30" s="60">
        <f>'ГБ №1'!I41+БСМП!I41+ДГБ!I41+'ГП 1'!I41+'ГП 3'!I41+Стом!I41+Роддом!I41+УЗО!N41</f>
        <v>5519370.62</v>
      </c>
      <c r="K30" s="60">
        <f>'ГБ №1'!K41+БСМП!K41+ДГБ!K41+'ГП 1'!K41+'ГП 3'!K41+Стом!K41+Роддом!K41+УЗО!P41</f>
        <v>4467800</v>
      </c>
      <c r="L30" s="60">
        <f>'ГБ №1'!L41+БСМП!L41+ДГБ!L41+'ГП 1'!L41+'ГП 3'!L41+Стом!L41+Роддом!L41+УЗО!Q41</f>
        <v>1051570.62</v>
      </c>
      <c r="M30" s="60">
        <f t="shared" si="0"/>
        <v>98429.37999999989</v>
      </c>
      <c r="N30" s="420">
        <f t="shared" si="1"/>
        <v>0.01752098330307239</v>
      </c>
      <c r="O30" s="413" t="s">
        <v>1171</v>
      </c>
    </row>
    <row r="31" spans="1:15" s="145" customFormat="1" ht="15" hidden="1">
      <c r="A31" s="411"/>
      <c r="B31" s="223" t="s">
        <v>1000</v>
      </c>
      <c r="C31" s="218" t="s">
        <v>1009</v>
      </c>
      <c r="D31" s="61">
        <f>'СВОД сверка'!D42</f>
        <v>1150000</v>
      </c>
      <c r="E31" s="61">
        <f>'СВОД сверка'!F42</f>
        <v>0</v>
      </c>
      <c r="F31" s="61">
        <f>'СВОД сверка'!G42</f>
        <v>1150000</v>
      </c>
      <c r="G31" s="61">
        <f>'ГБ №1'!D42+БСМП!D42+ДГБ!D42+'ГП 1'!D42+'ГП 3'!D42+Стом!D42+Роддом!D42+УЗО!I42</f>
        <v>1150000</v>
      </c>
      <c r="H31" s="61">
        <f>'ГБ №1'!F42+БСМП!F42+ДГБ!F42+'ГП 1'!F42+'ГП 3'!F42+Стом!F42+Роддом!F42+УЗО!K42</f>
        <v>0</v>
      </c>
      <c r="I31" s="61">
        <f>'ГБ №1'!G42+БСМП!G42+ДГБ!G42+'ГП 1'!G42+'ГП 3'!G42+Стом!G42+Роддом!G42+УЗО!L42</f>
        <v>1150000</v>
      </c>
      <c r="J31" s="61">
        <f>'ГБ №1'!I42+БСМП!I42+ДГБ!I42+'ГП 1'!I42+'ГП 3'!I42+Стом!I42+Роддом!I42+УЗО!N42</f>
        <v>1051570.62</v>
      </c>
      <c r="K31" s="61">
        <f>'ГБ №1'!K42+БСМП!K42+ДГБ!K42+'ГП 1'!K42+'ГП 3'!K42+Стом!K42+Роддом!K42+УЗО!P42</f>
        <v>0</v>
      </c>
      <c r="L31" s="61">
        <f>'ГБ №1'!L42+БСМП!L42+ДГБ!L42+'ГП 1'!L42+'ГП 3'!L42+Стом!L42+Роддом!L42+УЗО!Q42</f>
        <v>1051570.62</v>
      </c>
      <c r="M31" s="61">
        <f t="shared" si="0"/>
        <v>98429.37999999989</v>
      </c>
      <c r="N31" s="421">
        <f t="shared" si="1"/>
        <v>0.08559076521739117</v>
      </c>
      <c r="O31" s="414"/>
    </row>
    <row r="32" spans="1:15" s="145" customFormat="1" ht="26.25" customHeight="1" hidden="1">
      <c r="A32" s="411"/>
      <c r="B32" s="223" t="s">
        <v>1000</v>
      </c>
      <c r="C32" s="218" t="s">
        <v>1018</v>
      </c>
      <c r="D32" s="61">
        <f>'СВОД сверка'!D43</f>
        <v>0</v>
      </c>
      <c r="E32" s="61">
        <f>'СВОД сверка'!F43</f>
        <v>0</v>
      </c>
      <c r="F32" s="61">
        <f>'СВОД сверка'!G43</f>
        <v>0</v>
      </c>
      <c r="G32" s="61">
        <f>'ГБ №1'!D43+БСМП!D43+ДГБ!D43+'ГП 1'!D43+'ГП 3'!D43+Стом!D43+Роддом!D43+УЗО!I43</f>
        <v>0</v>
      </c>
      <c r="H32" s="61">
        <f>'ГБ №1'!F43+БСМП!F43+ДГБ!F43+'ГП 1'!F43+'ГП 3'!F43+Стом!F43+Роддом!F43+УЗО!K43</f>
        <v>0</v>
      </c>
      <c r="I32" s="61">
        <f>'ГБ №1'!G43+БСМП!G43+ДГБ!G43+'ГП 1'!G43+'ГП 3'!G43+Стом!G43+Роддом!G43+УЗО!L43</f>
        <v>0</v>
      </c>
      <c r="J32" s="61">
        <f>'ГБ №1'!I43+БСМП!I43+ДГБ!I43+'ГП 1'!I43+'ГП 3'!I43+Стом!I43+Роддом!I43+УЗО!N43</f>
        <v>0</v>
      </c>
      <c r="K32" s="61">
        <f>'ГБ №1'!K43+БСМП!K43+ДГБ!K43+'ГП 1'!K43+'ГП 3'!K43+Стом!K43+Роддом!K43+УЗО!P43</f>
        <v>0</v>
      </c>
      <c r="L32" s="61">
        <f>'ГБ №1'!L43+БСМП!L43+ДГБ!L43+'ГП 1'!L43+'ГП 3'!L43+Стом!L43+Роддом!L43+УЗО!Q43</f>
        <v>0</v>
      </c>
      <c r="M32" s="61">
        <f t="shared" si="0"/>
        <v>0</v>
      </c>
      <c r="N32" s="421" t="e">
        <f t="shared" si="1"/>
        <v>#DIV/0!</v>
      </c>
      <c r="O32" s="747" t="s">
        <v>1158</v>
      </c>
    </row>
    <row r="33" spans="1:15" s="145" customFormat="1" ht="10.5" customHeight="1" hidden="1">
      <c r="A33" s="411"/>
      <c r="B33" s="223" t="s">
        <v>1000</v>
      </c>
      <c r="C33" s="218" t="s">
        <v>1096</v>
      </c>
      <c r="D33" s="61">
        <f>'СВОД сверка'!D44</f>
        <v>4467800</v>
      </c>
      <c r="E33" s="61">
        <f>'СВОД сверка'!F44</f>
        <v>4467800</v>
      </c>
      <c r="F33" s="61">
        <f>'СВОД сверка'!G44</f>
        <v>0</v>
      </c>
      <c r="G33" s="61">
        <f>'ГБ №1'!D44+БСМП!D44+ДГБ!D44+'ГП 1'!D44+'ГП 3'!D44+Стом!D44+Роддом!D44+УЗО!I44</f>
        <v>4467800</v>
      </c>
      <c r="H33" s="61">
        <f>'ГБ №1'!F44+БСМП!F44+ДГБ!F44+'ГП 1'!F44+'ГП 3'!F44+Стом!F44+Роддом!F44+УЗО!K44</f>
        <v>4467800</v>
      </c>
      <c r="I33" s="61">
        <f>'ГБ №1'!G44+БСМП!G44+ДГБ!G44+'ГП 1'!G44+'ГП 3'!G44+Стом!G44+Роддом!G44+УЗО!L44</f>
        <v>0</v>
      </c>
      <c r="J33" s="61">
        <f>'ГБ №1'!I44+БСМП!I44+ДГБ!I44+'ГП 1'!I44+'ГП 3'!I44+Стом!I44+Роддом!I44+УЗО!N44</f>
        <v>4467800</v>
      </c>
      <c r="K33" s="61">
        <f>'ГБ №1'!K44+БСМП!K44+ДГБ!K44+'ГП 1'!K44+'ГП 3'!K44+Стом!K44+Роддом!K44+УЗО!P44</f>
        <v>4467800</v>
      </c>
      <c r="L33" s="61">
        <f>'ГБ №1'!L44+БСМП!L44+ДГБ!L44+'ГП 1'!L44+'ГП 3'!L44+Стом!L44+Роддом!L44+УЗО!Q44</f>
        <v>0</v>
      </c>
      <c r="M33" s="61">
        <f t="shared" si="0"/>
        <v>0</v>
      </c>
      <c r="N33" s="421">
        <f t="shared" si="1"/>
        <v>0</v>
      </c>
      <c r="O33" s="749"/>
    </row>
    <row r="34" spans="1:15" s="139" customFormat="1" ht="35.25" customHeight="1">
      <c r="A34" s="140">
        <v>9</v>
      </c>
      <c r="B34" s="213" t="s">
        <v>997</v>
      </c>
      <c r="C34" s="217" t="s">
        <v>1007</v>
      </c>
      <c r="D34" s="60">
        <f>'СВОД сверка'!D45</f>
        <v>464100</v>
      </c>
      <c r="E34" s="60">
        <f>'СВОД сверка'!F45</f>
        <v>0</v>
      </c>
      <c r="F34" s="60">
        <f>'СВОД сверка'!G45</f>
        <v>464100</v>
      </c>
      <c r="G34" s="60">
        <f>'ГБ №1'!D45+БСМП!D45+ДГБ!D45+'ГП 1'!D45+'ГП 3'!D45+Стом!D45+Роддом!D45+УЗО!I45</f>
        <v>390090.1</v>
      </c>
      <c r="H34" s="60">
        <f>'ГБ №1'!F45+БСМП!F45+ДГБ!F45+'ГП 1'!F45+'ГП 3'!F45+Стом!F45+Роддом!F45+УЗО!K45</f>
        <v>0</v>
      </c>
      <c r="I34" s="60">
        <f>'ГБ №1'!G45+БСМП!G45+ДГБ!G45+'ГП 1'!G45+'ГП 3'!G45+Стом!G45+Роддом!G45+УЗО!L45</f>
        <v>390090.1</v>
      </c>
      <c r="J34" s="60">
        <f>'ГБ №1'!I45+БСМП!I45+ДГБ!I45+'ГП 1'!I45+'ГП 3'!I45+Стом!I45+Роддом!I45+УЗО!N45</f>
        <v>390090.1</v>
      </c>
      <c r="K34" s="60">
        <f>'ГБ №1'!K45+БСМП!K45+ДГБ!K45+'ГП 1'!K45+'ГП 3'!K45+Стом!K45+Роддом!K45+УЗО!P45</f>
        <v>0</v>
      </c>
      <c r="L34" s="60">
        <f>'ГБ №1'!L45+БСМП!L45+ДГБ!L45+'ГП 1'!L45+'ГП 3'!L45+Стом!L45+Роддом!L45+УЗО!Q45</f>
        <v>390090.1</v>
      </c>
      <c r="M34" s="60">
        <f t="shared" si="0"/>
        <v>74009.90000000002</v>
      </c>
      <c r="N34" s="420">
        <f t="shared" si="1"/>
        <v>0.15946972635207934</v>
      </c>
      <c r="O34" s="415"/>
    </row>
    <row r="35" spans="1:15" s="145" customFormat="1" ht="39">
      <c r="A35" s="411"/>
      <c r="B35" s="158" t="s">
        <v>452</v>
      </c>
      <c r="C35" s="218" t="s">
        <v>1010</v>
      </c>
      <c r="D35" s="61">
        <f>'СВОД сверка'!D46</f>
        <v>464100</v>
      </c>
      <c r="E35" s="61">
        <f>'СВОД сверка'!F46</f>
        <v>0</v>
      </c>
      <c r="F35" s="61">
        <f>'СВОД сверка'!G46</f>
        <v>464100</v>
      </c>
      <c r="G35" s="61">
        <f>'ГБ №1'!D46+БСМП!D46+ДГБ!D46+'ГП 1'!D46+'ГП 3'!D46+Стом!D46+Роддом!D46+УЗО!I46</f>
        <v>390090.1</v>
      </c>
      <c r="H35" s="61">
        <f>'ГБ №1'!F46+БСМП!F46+ДГБ!F46+'ГП 1'!F46+'ГП 3'!F46+Стом!F46+Роддом!F46+УЗО!K46</f>
        <v>0</v>
      </c>
      <c r="I35" s="61">
        <f>'ГБ №1'!G46+БСМП!G46+ДГБ!G46+'ГП 1'!G46+'ГП 3'!G46+Стом!G46+Роддом!G46+УЗО!L46</f>
        <v>390090.1</v>
      </c>
      <c r="J35" s="61">
        <f>'ГБ №1'!I46+БСМП!I46+ДГБ!I46+'ГП 1'!I46+'ГП 3'!I46+Стом!I46+Роддом!I46+УЗО!N46</f>
        <v>390090.1</v>
      </c>
      <c r="K35" s="61">
        <f>'ГБ №1'!K46+БСМП!K46+ДГБ!K46+'ГП 1'!K46+'ГП 3'!K46+Стом!K46+Роддом!K46+УЗО!P46</f>
        <v>0</v>
      </c>
      <c r="L35" s="61">
        <f>'ГБ №1'!L46+БСМП!L46+ДГБ!L46+'ГП 1'!L46+'ГП 3'!L46+Стом!L46+Роддом!L46+УЗО!Q46</f>
        <v>390090.1</v>
      </c>
      <c r="M35" s="61">
        <f t="shared" si="0"/>
        <v>74009.90000000002</v>
      </c>
      <c r="N35" s="421">
        <f t="shared" si="1"/>
        <v>0.15946972635207934</v>
      </c>
      <c r="O35" s="414" t="s">
        <v>1159</v>
      </c>
    </row>
    <row r="36" spans="1:15" s="139" customFormat="1" ht="26.25">
      <c r="A36" s="140">
        <v>10</v>
      </c>
      <c r="B36" s="213" t="s">
        <v>1011</v>
      </c>
      <c r="C36" s="217" t="s">
        <v>1007</v>
      </c>
      <c r="D36" s="60">
        <f>'СВОД сверка'!D47</f>
        <v>15969700</v>
      </c>
      <c r="E36" s="60">
        <f>'СВОД сверка'!F47</f>
        <v>0</v>
      </c>
      <c r="F36" s="60">
        <f>'СВОД сверка'!G47</f>
        <v>15969700</v>
      </c>
      <c r="G36" s="60">
        <f>'ГБ №1'!D47+БСМП!D47+ДГБ!D47+'ГП 1'!D47+'ГП 3'!D47+Стом!D47+Роддом!D47+УЗО!I47</f>
        <v>15383667.16</v>
      </c>
      <c r="H36" s="60">
        <f>'ГБ №1'!F47+БСМП!F47+ДГБ!F47+'ГП 1'!F47+'ГП 3'!F47+Стом!F47+Роддом!F47+УЗО!K47</f>
        <v>0</v>
      </c>
      <c r="I36" s="60">
        <f>'ГБ №1'!G47+БСМП!G47+ДГБ!G47+'ГП 1'!G47+'ГП 3'!G47+Стом!G47+Роддом!G47+УЗО!L47</f>
        <v>15383667.16</v>
      </c>
      <c r="J36" s="60">
        <f>'ГБ №1'!I47+БСМП!I47+ДГБ!I47+'ГП 1'!I47+'ГП 3'!I47+Стом!I47+Роддом!I47+УЗО!N47</f>
        <v>15382501.73</v>
      </c>
      <c r="K36" s="60">
        <f>'ГБ №1'!K47+БСМП!K47+ДГБ!K47+'ГП 1'!K47+'ГП 3'!K47+Стом!K47+Роддом!K47+УЗО!P47</f>
        <v>0</v>
      </c>
      <c r="L36" s="60">
        <f>'ГБ №1'!L47+БСМП!L47+ДГБ!L47+'ГП 1'!L47+'ГП 3'!L47+Стом!L47+Роддом!L47+УЗО!Q47</f>
        <v>15382501.73</v>
      </c>
      <c r="M36" s="60">
        <f t="shared" si="0"/>
        <v>587198.2699999996</v>
      </c>
      <c r="N36" s="420">
        <f t="shared" si="1"/>
        <v>0.03676952416138057</v>
      </c>
      <c r="O36" s="413" t="s">
        <v>1171</v>
      </c>
    </row>
    <row r="37" spans="1:15" s="145" customFormat="1" ht="25.5" hidden="1">
      <c r="A37" s="411"/>
      <c r="B37" s="158" t="s">
        <v>452</v>
      </c>
      <c r="C37" s="218" t="s">
        <v>1081</v>
      </c>
      <c r="D37" s="61">
        <f>'СВОД сверка'!D48</f>
        <v>6660100</v>
      </c>
      <c r="E37" s="61">
        <f>'СВОД сверка'!F48</f>
        <v>0</v>
      </c>
      <c r="F37" s="61">
        <f>'СВОД сверка'!G48</f>
        <v>6660100</v>
      </c>
      <c r="G37" s="61">
        <f>'ГБ №1'!D48+БСМП!D48+ДГБ!D48+'ГП 1'!D48+'ГП 3'!D48+Стом!D48+Роддом!D48+УЗО!I48</f>
        <v>6297524.38</v>
      </c>
      <c r="H37" s="61">
        <f>'ГБ №1'!F48+БСМП!F48+ДГБ!F48+'ГП 1'!F48+'ГП 3'!F48+Стом!F48+Роддом!F48+УЗО!K48</f>
        <v>0</v>
      </c>
      <c r="I37" s="61">
        <f>'ГБ №1'!G48+БСМП!G48+ДГБ!G48+'ГП 1'!G48+'ГП 3'!G48+Стом!G48+Роддом!G48+УЗО!L48</f>
        <v>6297524.38</v>
      </c>
      <c r="J37" s="61">
        <f>'ГБ №1'!I48+БСМП!I48+ДГБ!I48+'ГП 1'!I48+'ГП 3'!I48+Стом!I48+Роддом!I48+УЗО!N48</f>
        <v>6296394.47</v>
      </c>
      <c r="K37" s="61">
        <f>'ГБ №1'!K48+БСМП!K48+ДГБ!K48+'ГП 1'!K48+'ГП 3'!K48+Стом!K48+Роддом!K48+УЗО!P48</f>
        <v>0</v>
      </c>
      <c r="L37" s="61">
        <f>'ГБ №1'!L48+БСМП!L48+ДГБ!L48+'ГП 1'!L48+'ГП 3'!L48+Стом!L48+Роддом!L48+УЗО!Q48</f>
        <v>6296394.47</v>
      </c>
      <c r="M37" s="61">
        <f t="shared" si="0"/>
        <v>363705.53000000026</v>
      </c>
      <c r="N37" s="421">
        <f t="shared" si="1"/>
        <v>0.05460961997567604</v>
      </c>
      <c r="O37" s="747" t="s">
        <v>1160</v>
      </c>
    </row>
    <row r="38" spans="1:15" s="145" customFormat="1" ht="25.5" hidden="1">
      <c r="A38" s="159"/>
      <c r="B38" s="158" t="s">
        <v>452</v>
      </c>
      <c r="C38" s="218" t="s">
        <v>1082</v>
      </c>
      <c r="D38" s="61">
        <f>'СВОД сверка'!D49</f>
        <v>1030800</v>
      </c>
      <c r="E38" s="61">
        <f>'СВОД сверка'!F49</f>
        <v>0</v>
      </c>
      <c r="F38" s="61">
        <f>'СВОД сверка'!G49</f>
        <v>1030800</v>
      </c>
      <c r="G38" s="61">
        <f>'ГБ №1'!D49+БСМП!D49+ДГБ!D49+'ГП 1'!D49+'ГП 3'!D49+Стом!D49+Роддом!D49+УЗО!I49</f>
        <v>1019341.76</v>
      </c>
      <c r="H38" s="61">
        <f>'ГБ №1'!F49+БСМП!F49+ДГБ!F49+'ГП 1'!F49+'ГП 3'!F49+Стом!F49+Роддом!F49+УЗО!K49</f>
        <v>0</v>
      </c>
      <c r="I38" s="61">
        <f>'ГБ №1'!G49+БСМП!G49+ДГБ!G49+'ГП 1'!G49+'ГП 3'!G49+Стом!G49+Роддом!G49+УЗО!L49</f>
        <v>1019341.76</v>
      </c>
      <c r="J38" s="61">
        <f>'ГБ №1'!I49+БСМП!I49+ДГБ!I49+'ГП 1'!I49+'ГП 3'!I49+Стом!I49+Роддом!I49+УЗО!N49</f>
        <v>1019341.76</v>
      </c>
      <c r="K38" s="61">
        <f>'ГБ №1'!K49+БСМП!K49+ДГБ!K49+'ГП 1'!K49+'ГП 3'!K49+Стом!K49+Роддом!K49+УЗО!P49</f>
        <v>0</v>
      </c>
      <c r="L38" s="61">
        <f>'ГБ №1'!L49+БСМП!L49+ДГБ!L49+'ГП 1'!L49+'ГП 3'!L49+Стом!L49+Роддом!L49+УЗО!Q49</f>
        <v>1019341.76</v>
      </c>
      <c r="M38" s="61">
        <f t="shared" si="0"/>
        <v>11458.23999999999</v>
      </c>
      <c r="N38" s="421">
        <f t="shared" si="1"/>
        <v>0.011115871168024816</v>
      </c>
      <c r="O38" s="748"/>
    </row>
    <row r="39" spans="1:15" s="145" customFormat="1" ht="25.5" hidden="1">
      <c r="A39" s="159"/>
      <c r="B39" s="158" t="s">
        <v>452</v>
      </c>
      <c r="C39" s="218" t="s">
        <v>1083</v>
      </c>
      <c r="D39" s="61">
        <f>'СВОД сверка'!D51</f>
        <v>303900</v>
      </c>
      <c r="E39" s="61">
        <f>'СВОД сверка'!F51</f>
        <v>0</v>
      </c>
      <c r="F39" s="61">
        <f>'СВОД сверка'!G51</f>
        <v>303900</v>
      </c>
      <c r="G39" s="61">
        <f>'ГБ №1'!D51+БСМП!D51+ДГБ!D51+'ГП 1'!D51+'ГП 3'!D51+Стом!D51+Роддом!D51+УЗО!I51</f>
        <v>286573.71</v>
      </c>
      <c r="H39" s="61">
        <f>'ГБ №1'!F51+БСМП!F51+ДГБ!F51+'ГП 1'!F51+'ГП 3'!F51+Стом!F51+Роддом!F51+УЗО!K51</f>
        <v>0</v>
      </c>
      <c r="I39" s="61">
        <f>'ГБ №1'!G51+БСМП!G51+ДГБ!G51+'ГП 1'!G51+'ГП 3'!G51+Стом!G51+Роддом!G51+УЗО!L51</f>
        <v>286573.71</v>
      </c>
      <c r="J39" s="61">
        <f>'ГБ №1'!I51+БСМП!I51+ДГБ!I51+'ГП 1'!I51+'ГП 3'!I51+Стом!I51+Роддом!I51+УЗО!N51</f>
        <v>286573.71</v>
      </c>
      <c r="K39" s="61">
        <f>'ГБ №1'!K51+БСМП!K51+ДГБ!K51+'ГП 1'!K51+'ГП 3'!K51+Стом!K51+Роддом!K51+УЗО!P51</f>
        <v>0</v>
      </c>
      <c r="L39" s="61">
        <f>'ГБ №1'!L51+БСМП!L51+ДГБ!L51+'ГП 1'!L51+'ГП 3'!L51+Стом!L51+Роддом!L51+УЗО!Q51</f>
        <v>286573.71</v>
      </c>
      <c r="M39" s="61">
        <f t="shared" si="0"/>
        <v>17326.28999999998</v>
      </c>
      <c r="N39" s="421">
        <f t="shared" si="1"/>
        <v>0.05701312931885483</v>
      </c>
      <c r="O39" s="748"/>
    </row>
    <row r="40" spans="1:15" s="145" customFormat="1" ht="25.5" hidden="1">
      <c r="A40" s="159"/>
      <c r="B40" s="158" t="s">
        <v>452</v>
      </c>
      <c r="C40" s="218" t="s">
        <v>1084</v>
      </c>
      <c r="D40" s="61">
        <f>'СВОД сверка'!D52</f>
        <v>3287700</v>
      </c>
      <c r="E40" s="61">
        <f>'СВОД сверка'!F52</f>
        <v>0</v>
      </c>
      <c r="F40" s="61">
        <f>'СВОД сверка'!G52</f>
        <v>3287700</v>
      </c>
      <c r="G40" s="61">
        <f>'ГБ №1'!D52+БСМП!D52+ДГБ!D52+'ГП 1'!D52+'ГП 3'!D52+Стом!D52+Роддом!D52+УЗО!I52</f>
        <v>3105916.84</v>
      </c>
      <c r="H40" s="61">
        <f>'ГБ №1'!F52+БСМП!F52+ДГБ!F52+'ГП 1'!F52+'ГП 3'!F52+Стом!F52+Роддом!F52+УЗО!K52</f>
        <v>0</v>
      </c>
      <c r="I40" s="61">
        <f>'ГБ №1'!G52+БСМП!G52+ДГБ!G52+'ГП 1'!G52+'ГП 3'!G52+Стом!G52+Роддом!G52+УЗО!L52</f>
        <v>3105916.84</v>
      </c>
      <c r="J40" s="61">
        <f>'ГБ №1'!I52+БСМП!I52+ДГБ!I52+'ГП 1'!I52+'ГП 3'!I52+Стом!I52+Роддом!I52+УЗО!N52</f>
        <v>3105916.84</v>
      </c>
      <c r="K40" s="61">
        <f>'ГБ №1'!K52+БСМП!K52+ДГБ!K52+'ГП 1'!K52+'ГП 3'!K52+Стом!K52+Роддом!K52+УЗО!P52</f>
        <v>0</v>
      </c>
      <c r="L40" s="61">
        <f>'ГБ №1'!L52+БСМП!L52+ДГБ!L52+'ГП 1'!L52+'ГП 3'!L52+Стом!L52+Роддом!L52+УЗО!Q52</f>
        <v>3105916.84</v>
      </c>
      <c r="M40" s="61">
        <f t="shared" si="0"/>
        <v>181783.16000000015</v>
      </c>
      <c r="N40" s="421">
        <f t="shared" si="1"/>
        <v>0.0552918940292606</v>
      </c>
      <c r="O40" s="748"/>
    </row>
    <row r="41" spans="1:15" s="145" customFormat="1" ht="25.5" hidden="1">
      <c r="A41" s="159"/>
      <c r="B41" s="158" t="s">
        <v>452</v>
      </c>
      <c r="C41" s="218" t="s">
        <v>1085</v>
      </c>
      <c r="D41" s="61">
        <f>'СВОД сверка'!D53</f>
        <v>400</v>
      </c>
      <c r="E41" s="61">
        <f>'СВОД сверка'!F53</f>
        <v>0</v>
      </c>
      <c r="F41" s="61">
        <f>'СВОД сверка'!G53</f>
        <v>400</v>
      </c>
      <c r="G41" s="61">
        <f>'ГБ №1'!D53+БСМП!D53+ДГБ!D53+'ГП 1'!D53+'ГП 3'!D53+Стом!D53+Роддом!D53+УЗО!I53</f>
        <v>354.78</v>
      </c>
      <c r="H41" s="61">
        <f>'ГБ №1'!F53+БСМП!F53+ДГБ!F53+'ГП 1'!F53+'ГП 3'!F53+Стом!F53+Роддом!F53+УЗО!K53</f>
        <v>0</v>
      </c>
      <c r="I41" s="61">
        <f>'ГБ №1'!G53+БСМП!G53+ДГБ!G53+'ГП 1'!G53+'ГП 3'!G53+Стом!G53+Роддом!G53+УЗО!L53</f>
        <v>354.78</v>
      </c>
      <c r="J41" s="61">
        <f>'ГБ №1'!I53+БСМП!I53+ДГБ!I53+'ГП 1'!I53+'ГП 3'!I53+Стом!I53+Роддом!I53+УЗО!N53</f>
        <v>354.78</v>
      </c>
      <c r="K41" s="61">
        <f>'ГБ №1'!K53+БСМП!K53+ДГБ!K53+'ГП 1'!K53+'ГП 3'!K53+Стом!K53+Роддом!K53+УЗО!P53</f>
        <v>0</v>
      </c>
      <c r="L41" s="61">
        <f>'ГБ №1'!L53+БСМП!L53+ДГБ!L53+'ГП 1'!L53+'ГП 3'!L53+Стом!L53+Роддом!L53+УЗО!Q53</f>
        <v>354.78</v>
      </c>
      <c r="M41" s="61">
        <f t="shared" si="0"/>
        <v>45.22000000000003</v>
      </c>
      <c r="N41" s="421">
        <f t="shared" si="1"/>
        <v>0.1130500000000001</v>
      </c>
      <c r="O41" s="748"/>
    </row>
    <row r="42" spans="1:15" s="145" customFormat="1" ht="25.5" hidden="1">
      <c r="A42" s="159"/>
      <c r="B42" s="158" t="s">
        <v>452</v>
      </c>
      <c r="C42" s="218" t="s">
        <v>1086</v>
      </c>
      <c r="D42" s="61">
        <f>'СВОД сверка'!D54</f>
        <v>112300</v>
      </c>
      <c r="E42" s="61">
        <f>'СВОД сверка'!F54</f>
        <v>0</v>
      </c>
      <c r="F42" s="61">
        <f>'СВОД сверка'!G54</f>
        <v>112300</v>
      </c>
      <c r="G42" s="61">
        <f>'ГБ №1'!D54+БСМП!D54+ДГБ!D54+'ГП 1'!D54+'ГП 3'!D54+Стом!D54+Роддом!D54+УЗО!I54</f>
        <v>99758.96</v>
      </c>
      <c r="H42" s="61">
        <f>'ГБ №1'!F54+БСМП!F54+ДГБ!F54+'ГП 1'!F54+'ГП 3'!F54+Стом!F54+Роддом!F54+УЗО!K54</f>
        <v>0</v>
      </c>
      <c r="I42" s="61">
        <f>'ГБ №1'!G54+БСМП!G54+ДГБ!G54+'ГП 1'!G54+'ГП 3'!G54+Стом!G54+Роддом!G54+УЗО!L54</f>
        <v>99758.96</v>
      </c>
      <c r="J42" s="61">
        <f>'ГБ №1'!I54+БСМП!I54+ДГБ!I54+'ГП 1'!I54+'ГП 3'!I54+Стом!I54+Роддом!I54+УЗО!N54</f>
        <v>99758.96</v>
      </c>
      <c r="K42" s="61">
        <f>'ГБ №1'!K54+БСМП!K54+ДГБ!K54+'ГП 1'!K54+'ГП 3'!K54+Стом!K54+Роддом!K54+УЗО!P54</f>
        <v>0</v>
      </c>
      <c r="L42" s="61">
        <f>'ГБ №1'!L54+БСМП!L54+ДГБ!L54+'ГП 1'!L54+'ГП 3'!L54+Стом!L54+Роддом!L54+УЗО!Q54</f>
        <v>99758.96</v>
      </c>
      <c r="M42" s="61">
        <f t="shared" si="0"/>
        <v>12541.039999999994</v>
      </c>
      <c r="N42" s="422">
        <f t="shared" si="1"/>
        <v>0.11167444345503108</v>
      </c>
      <c r="O42" s="748"/>
    </row>
    <row r="43" spans="1:15" s="145" customFormat="1" ht="25.5" hidden="1">
      <c r="A43" s="159"/>
      <c r="B43" s="158" t="s">
        <v>452</v>
      </c>
      <c r="C43" s="218" t="s">
        <v>1087</v>
      </c>
      <c r="D43" s="61">
        <f>'СВОД сверка'!D55</f>
        <v>700</v>
      </c>
      <c r="E43" s="61">
        <f>'СВОД сверка'!F55</f>
        <v>0</v>
      </c>
      <c r="F43" s="61">
        <f>'СВОД сверка'!G55</f>
        <v>700</v>
      </c>
      <c r="G43" s="61">
        <f>'ГБ №1'!D55+БСМП!D55+ДГБ!D55+'ГП 1'!D55+'ГП 3'!D55+Стом!D55+Роддом!D55+УЗО!I55</f>
        <v>560</v>
      </c>
      <c r="H43" s="61">
        <f>'ГБ №1'!F55+БСМП!F55+ДГБ!F55+'ГП 1'!F55+'ГП 3'!F55+Стом!F55+Роддом!F55+УЗО!K55</f>
        <v>0</v>
      </c>
      <c r="I43" s="61">
        <f>'ГБ №1'!G55+БСМП!G55+ДГБ!G55+'ГП 1'!G55+'ГП 3'!G55+Стом!G55+Роддом!G55+УЗО!L55</f>
        <v>560</v>
      </c>
      <c r="J43" s="61">
        <f>'ГБ №1'!I55+БСМП!I55+ДГБ!I55+'ГП 1'!I55+'ГП 3'!I55+Стом!I55+Роддом!I55+УЗО!N55</f>
        <v>560</v>
      </c>
      <c r="K43" s="61">
        <f>'ГБ №1'!K55+БСМП!K55+ДГБ!K55+'ГП 1'!K55+'ГП 3'!K55+Стом!K55+Роддом!K55+УЗО!P55</f>
        <v>0</v>
      </c>
      <c r="L43" s="61">
        <f>'ГБ №1'!L55+БСМП!L55+ДГБ!L55+'ГП 1'!L55+'ГП 3'!L55+Стом!L55+Роддом!L55+УЗО!Q55</f>
        <v>560</v>
      </c>
      <c r="M43" s="61">
        <f t="shared" si="0"/>
        <v>140</v>
      </c>
      <c r="N43" s="422">
        <f t="shared" si="1"/>
        <v>0.19999999999999996</v>
      </c>
      <c r="O43" s="749"/>
    </row>
    <row r="44" spans="1:15" s="145" customFormat="1" ht="25.5" hidden="1">
      <c r="A44" s="159"/>
      <c r="B44" s="158" t="s">
        <v>452</v>
      </c>
      <c r="C44" s="218" t="s">
        <v>1088</v>
      </c>
      <c r="D44" s="61">
        <f>'СВОД сверка'!D56</f>
        <v>95000</v>
      </c>
      <c r="E44" s="61">
        <f>'СВОД сверка'!F56</f>
        <v>0</v>
      </c>
      <c r="F44" s="61">
        <f>'СВОД сверка'!G56</f>
        <v>95000</v>
      </c>
      <c r="G44" s="61">
        <f>'ГБ №1'!D56+БСМП!D56+ДГБ!D56+'ГП 1'!D56+'ГП 3'!D56+Стом!D56+Роддом!D56+УЗО!I56</f>
        <v>94913</v>
      </c>
      <c r="H44" s="61">
        <f>'ГБ №1'!F56+БСМП!F56+ДГБ!F56+'ГП 1'!F56+'ГП 3'!F56+Стом!F56+Роддом!F56+УЗО!K56</f>
        <v>0</v>
      </c>
      <c r="I44" s="61">
        <f>'ГБ №1'!G56+БСМП!G56+ДГБ!G56+'ГП 1'!G56+'ГП 3'!G56+Стом!G56+Роддом!G56+УЗО!L56</f>
        <v>94913</v>
      </c>
      <c r="J44" s="61">
        <f>'ГБ №1'!I56+БСМП!I56+ДГБ!I56+'ГП 1'!I56+'ГП 3'!I56+Стом!I56+Роддом!I56+УЗО!N56</f>
        <v>94913</v>
      </c>
      <c r="K44" s="61">
        <f>'ГБ №1'!K56+БСМП!K56+ДГБ!K56+'ГП 1'!K56+'ГП 3'!K56+Стом!K56+Роддом!K56+УЗО!P56</f>
        <v>0</v>
      </c>
      <c r="L44" s="61">
        <f>'ГБ №1'!L56+БСМП!L56+ДГБ!L56+'ГП 1'!L56+'ГП 3'!L56+Стом!L56+Роддом!L56+УЗО!Q56</f>
        <v>94913</v>
      </c>
      <c r="M44" s="61">
        <f t="shared" si="0"/>
        <v>87</v>
      </c>
      <c r="N44" s="421">
        <f t="shared" si="1"/>
        <v>0.0009157894736842032</v>
      </c>
      <c r="O44" s="414"/>
    </row>
    <row r="45" spans="1:15" s="139" customFormat="1" ht="29.25" customHeight="1">
      <c r="A45" s="140">
        <v>11</v>
      </c>
      <c r="B45" s="213" t="s">
        <v>1012</v>
      </c>
      <c r="C45" s="217" t="s">
        <v>1007</v>
      </c>
      <c r="D45" s="60">
        <f>'СВОД сверка'!D59</f>
        <v>88700</v>
      </c>
      <c r="E45" s="60">
        <f>'СВОД сверка'!F59</f>
        <v>0</v>
      </c>
      <c r="F45" s="60">
        <f>'СВОД сверка'!G59</f>
        <v>88700</v>
      </c>
      <c r="G45" s="60">
        <f>'ГБ №1'!D59+БСМП!D59+ДГБ!D59+'ГП 1'!D59+'ГП 3'!D59+Стом!D59+Роддом!D59+УЗО!I59</f>
        <v>88189.3</v>
      </c>
      <c r="H45" s="60">
        <f>'ГБ №1'!F59+БСМП!F59+ДГБ!F59+'ГП 1'!F59+'ГП 3'!F59+Стом!F59+Роддом!F59+УЗО!K59</f>
        <v>0</v>
      </c>
      <c r="I45" s="60">
        <f>'ГБ №1'!G59+БСМП!G59+ДГБ!G59+'ГП 1'!G59+'ГП 3'!G59+Стом!G59+Роддом!G59+УЗО!L59</f>
        <v>88189.3</v>
      </c>
      <c r="J45" s="60">
        <f>'ГБ №1'!I59+БСМП!I59+ДГБ!I59+'ГП 1'!I59+'ГП 3'!I59+Стом!I59+Роддом!I59+УЗО!N59</f>
        <v>88112.3</v>
      </c>
      <c r="K45" s="60">
        <f>'ГБ №1'!K59+БСМП!K59+ДГБ!K59+'ГП 1'!K59+'ГП 3'!K59+Стом!K59+Роддом!K59+УЗО!P59</f>
        <v>0</v>
      </c>
      <c r="L45" s="60">
        <f>'ГБ №1'!L59+БСМП!L59+ДГБ!L59+'ГП 1'!L59+'ГП 3'!L59+Стом!L59+Роддом!L59+УЗО!Q59</f>
        <v>88112.3</v>
      </c>
      <c r="M45" s="60">
        <f t="shared" si="0"/>
        <v>587.6999999999971</v>
      </c>
      <c r="N45" s="420">
        <f t="shared" si="1"/>
        <v>0.00662570462232237</v>
      </c>
      <c r="O45" s="415"/>
    </row>
    <row r="46" spans="1:15" s="145" customFormat="1" ht="39">
      <c r="A46" s="159"/>
      <c r="B46" s="158" t="s">
        <v>452</v>
      </c>
      <c r="C46" s="218" t="s">
        <v>1013</v>
      </c>
      <c r="D46" s="61">
        <f>'СВОД сверка'!D60</f>
        <v>11000</v>
      </c>
      <c r="E46" s="61">
        <f>'СВОД сверка'!F60</f>
        <v>0</v>
      </c>
      <c r="F46" s="61">
        <f>'СВОД сверка'!G60</f>
        <v>11000</v>
      </c>
      <c r="G46" s="61">
        <f>'ГБ №1'!D60+БСМП!D60+ДГБ!D60+'ГП 1'!D60+'ГП 3'!D60+Стом!D60+Роддом!D60+УЗО!I60</f>
        <v>10489.3</v>
      </c>
      <c r="H46" s="61">
        <f>'ГБ №1'!F60+БСМП!F60+ДГБ!F60+'ГП 1'!F60+'ГП 3'!F60+Стом!F60+Роддом!F60+УЗО!K60</f>
        <v>0</v>
      </c>
      <c r="I46" s="61">
        <f>'ГБ №1'!G60+БСМП!G60+ДГБ!G60+'ГП 1'!G60+'ГП 3'!G60+Стом!G60+Роддом!G60+УЗО!L60</f>
        <v>10489.3</v>
      </c>
      <c r="J46" s="61">
        <f>'ГБ №1'!I60+БСМП!I60+ДГБ!I60+'ГП 1'!I60+'ГП 3'!I60+Стом!I60+Роддом!I60+УЗО!N60</f>
        <v>10489.3</v>
      </c>
      <c r="K46" s="61">
        <f>'ГБ №1'!K60+БСМП!K60+ДГБ!K60+'ГП 1'!K60+'ГП 3'!K60+Стом!K60+Роддом!K60+УЗО!P60</f>
        <v>0</v>
      </c>
      <c r="L46" s="61">
        <f>'ГБ №1'!L60+БСМП!L60+ДГБ!L60+'ГП 1'!L60+'ГП 3'!L60+Стом!L60+Роддом!L60+УЗО!Q60</f>
        <v>10489.3</v>
      </c>
      <c r="M46" s="61">
        <f t="shared" si="0"/>
        <v>510.7000000000007</v>
      </c>
      <c r="N46" s="421">
        <f t="shared" si="1"/>
        <v>0.04642727272727276</v>
      </c>
      <c r="O46" s="414" t="s">
        <v>1161</v>
      </c>
    </row>
    <row r="47" spans="1:15" s="145" customFormat="1" ht="26.25">
      <c r="A47" s="159"/>
      <c r="B47" s="223" t="s">
        <v>1001</v>
      </c>
      <c r="C47" s="218" t="s">
        <v>1099</v>
      </c>
      <c r="D47" s="61">
        <f>'СВОД сверка'!D61</f>
        <v>77700</v>
      </c>
      <c r="E47" s="61">
        <f>'СВОД сверка'!F61</f>
        <v>0</v>
      </c>
      <c r="F47" s="61">
        <f>'СВОД сверка'!G61</f>
        <v>77700</v>
      </c>
      <c r="G47" s="61">
        <f>'ГБ №1'!D61+БСМП!D61+ДГБ!D61+'ГП 1'!D61+'ГП 3'!D61+Стом!D61+Роддом!D61+УЗО!I61</f>
        <v>77700</v>
      </c>
      <c r="H47" s="61">
        <f>'ГБ №1'!F61+БСМП!F61+ДГБ!F61+'ГП 1'!F61+'ГП 3'!F61+Стом!F61+Роддом!F61+УЗО!K61</f>
        <v>0</v>
      </c>
      <c r="I47" s="61">
        <f>'ГБ №1'!G61+БСМП!G61+ДГБ!G61+'ГП 1'!G61+'ГП 3'!G61+Стом!G61+Роддом!G61+УЗО!L61</f>
        <v>77700</v>
      </c>
      <c r="J47" s="61">
        <f>'ГБ №1'!I61+БСМП!I61+ДГБ!I61+'ГП 1'!I61+'ГП 3'!I61+Стом!I61+Роддом!I61+УЗО!N61</f>
        <v>77623</v>
      </c>
      <c r="K47" s="61">
        <f>'ГБ №1'!K61+БСМП!K61+ДГБ!K61+'ГП 1'!K61+'ГП 3'!K61+Стом!K61+Роддом!K61+УЗО!P61</f>
        <v>0</v>
      </c>
      <c r="L47" s="61">
        <f>'ГБ №1'!L61+БСМП!L61+ДГБ!L61+'ГП 1'!L61+'ГП 3'!L61+Стом!L61+Роддом!L61+УЗО!Q61</f>
        <v>77623</v>
      </c>
      <c r="M47" s="61">
        <f t="shared" si="0"/>
        <v>77</v>
      </c>
      <c r="N47" s="421">
        <f t="shared" si="1"/>
        <v>0.0009909909909909809</v>
      </c>
      <c r="O47" s="414" t="s">
        <v>1154</v>
      </c>
    </row>
    <row r="48" spans="1:15" s="139" customFormat="1" ht="45.75" customHeight="1">
      <c r="A48" s="140">
        <v>12</v>
      </c>
      <c r="B48" s="71" t="s">
        <v>1014</v>
      </c>
      <c r="C48" s="217" t="s">
        <v>1007</v>
      </c>
      <c r="D48" s="60">
        <f>'СВОД сверка'!D62</f>
        <v>13698300</v>
      </c>
      <c r="E48" s="60">
        <f>'СВОД сверка'!F62</f>
        <v>183000</v>
      </c>
      <c r="F48" s="60">
        <f>'СВОД сверка'!G62</f>
        <v>13515300</v>
      </c>
      <c r="G48" s="60">
        <f>'ГБ №1'!D62+БСМП!D62+ДГБ!D62+'ГП 1'!D62+'ГП 3'!D62+Стом!D62+Роддом!D62+УЗО!I62</f>
        <v>13698300</v>
      </c>
      <c r="H48" s="60">
        <f>'ГБ №1'!F62+БСМП!F62+ДГБ!F62+'ГП 1'!F62+'ГП 3'!F62+Стом!F62+Роддом!F62+УЗО!K62</f>
        <v>183000</v>
      </c>
      <c r="I48" s="60">
        <f>'ГБ №1'!G62+БСМП!G62+ДГБ!G62+'ГП 1'!G62+'ГП 3'!G62+Стом!G62+Роддом!G62+УЗО!L62</f>
        <v>13515300</v>
      </c>
      <c r="J48" s="60">
        <f>'ГБ №1'!I62+БСМП!I62+ДГБ!I62+'ГП 1'!I62+'ГП 3'!I62+Стом!I62+Роддом!I62+УЗО!N62</f>
        <v>13677488.71</v>
      </c>
      <c r="K48" s="60">
        <f>'ГБ №1'!K62+БСМП!K62+ДГБ!K62+'ГП 1'!K62+'ГП 3'!K62+Стом!K62+Роддом!K62+УЗО!P62</f>
        <v>162455</v>
      </c>
      <c r="L48" s="60">
        <f>'ГБ №1'!L62+БСМП!L62+ДГБ!L62+'ГП 1'!L62+'ГП 3'!L62+Стом!L62+Роддом!L62+УЗО!Q62</f>
        <v>13515033.71</v>
      </c>
      <c r="M48" s="60">
        <f t="shared" si="0"/>
        <v>20811.289999999106</v>
      </c>
      <c r="N48" s="421">
        <f t="shared" si="1"/>
        <v>0.0015192607841848504</v>
      </c>
      <c r="O48" s="415"/>
    </row>
    <row r="49" spans="1:15" s="146" customFormat="1" ht="51.75">
      <c r="A49" s="735"/>
      <c r="B49" s="743" t="s">
        <v>1000</v>
      </c>
      <c r="C49" s="220" t="s">
        <v>1015</v>
      </c>
      <c r="D49" s="61">
        <f>'СВОД сверка'!D63</f>
        <v>5426900</v>
      </c>
      <c r="E49" s="61">
        <f>'СВОД сверка'!F63</f>
        <v>0</v>
      </c>
      <c r="F49" s="61">
        <f>'СВОД сверка'!G63</f>
        <v>5426900</v>
      </c>
      <c r="G49" s="61">
        <f>'ГБ №1'!D63+БСМП!D63+ДГБ!D63+'ГП 1'!D63+'ГП 3'!D63+Стом!D63+Роддом!D63+УЗО!I63</f>
        <v>5426900</v>
      </c>
      <c r="H49" s="61">
        <f>'ГБ №1'!F63+БСМП!F63+ДГБ!F63+'ГП 1'!F63+'ГП 3'!F63+Стом!F63+Роддом!F63+УЗО!K63</f>
        <v>0</v>
      </c>
      <c r="I49" s="61">
        <f>'ГБ №1'!G63+БСМП!G63+ДГБ!G63+'ГП 1'!G63+'ГП 3'!G63+Стом!G63+Роддом!G63+УЗО!L63</f>
        <v>5426900</v>
      </c>
      <c r="J49" s="61">
        <f>'ГБ №1'!I63+БСМП!I63+ДГБ!I63+'ГП 1'!I63+'ГП 3'!I63+Стом!I63+Роддом!I63+УЗО!N63</f>
        <v>5426820</v>
      </c>
      <c r="K49" s="61">
        <f>'ГБ №1'!K63+БСМП!K63+ДГБ!K63+'ГП 1'!K63+'ГП 3'!K63+Стом!K63+Роддом!K63+УЗО!P63</f>
        <v>0</v>
      </c>
      <c r="L49" s="61">
        <f>'ГБ №1'!L63+БСМП!L63+ДГБ!L63+'ГП 1'!L63+'ГП 3'!L63+Стом!L63+Роддом!L63+УЗО!Q63</f>
        <v>5426820</v>
      </c>
      <c r="M49" s="61">
        <f t="shared" si="0"/>
        <v>80</v>
      </c>
      <c r="N49" s="421">
        <f t="shared" si="1"/>
        <v>1.4741380898852796E-05</v>
      </c>
      <c r="O49" s="413" t="s">
        <v>1155</v>
      </c>
    </row>
    <row r="50" spans="1:15" s="146" customFormat="1" ht="118.5" customHeight="1">
      <c r="A50" s="737"/>
      <c r="B50" s="744"/>
      <c r="C50" s="220" t="s">
        <v>1100</v>
      </c>
      <c r="D50" s="61">
        <f>'СВОД сверка'!D64</f>
        <v>2448600</v>
      </c>
      <c r="E50" s="61">
        <f>'СВОД сверка'!F64</f>
        <v>0</v>
      </c>
      <c r="F50" s="61">
        <f>'СВОД сверка'!G64</f>
        <v>2448600</v>
      </c>
      <c r="G50" s="61">
        <f>'ГБ №1'!D64+БСМП!D64+ДГБ!D64+'ГП 1'!D64+'ГП 3'!D64+Стом!D64+Роддом!D64+УЗО!I64</f>
        <v>2448600</v>
      </c>
      <c r="H50" s="61">
        <f>'ГБ №1'!F64+БСМП!F64+ДГБ!F64+'ГП 1'!F64+'ГП 3'!F64+Стом!F64+Роддом!F64+УЗО!K64</f>
        <v>0</v>
      </c>
      <c r="I50" s="61">
        <f>'ГБ №1'!G64+БСМП!G64+ДГБ!G64+'ГП 1'!G64+'ГП 3'!G64+Стом!G64+Роддом!G64+УЗО!L64</f>
        <v>2448600</v>
      </c>
      <c r="J50" s="61">
        <f>'ГБ №1'!I64+БСМП!I64+ДГБ!I64+'ГП 1'!I64+'ГП 3'!I64+Стом!I64+Роддом!I64+УЗО!N64</f>
        <v>2448573</v>
      </c>
      <c r="K50" s="61">
        <f>'ГБ №1'!K64+БСМП!K64+ДГБ!K64+'ГП 1'!K64+'ГП 3'!K64+Стом!K64+Роддом!K64+УЗО!P64</f>
        <v>0</v>
      </c>
      <c r="L50" s="61">
        <f>'ГБ №1'!L64+БСМП!L64+ДГБ!L64+'ГП 1'!L64+'ГП 3'!L64+Стом!L64+Роддом!L64+УЗО!Q64</f>
        <v>2448573</v>
      </c>
      <c r="M50" s="61">
        <f t="shared" si="0"/>
        <v>27</v>
      </c>
      <c r="N50" s="421">
        <f t="shared" si="1"/>
        <v>1.1026709139883017E-05</v>
      </c>
      <c r="O50" s="416" t="s">
        <v>1175</v>
      </c>
    </row>
    <row r="51" spans="1:15" s="146" customFormat="1" ht="41.25" customHeight="1">
      <c r="A51" s="735"/>
      <c r="B51" s="743" t="s">
        <v>1001</v>
      </c>
      <c r="C51" s="220" t="s">
        <v>1100</v>
      </c>
      <c r="D51" s="61">
        <f>'СВОД сверка'!D65</f>
        <v>0</v>
      </c>
      <c r="E51" s="61">
        <f>'СВОД сверка'!F65</f>
        <v>0</v>
      </c>
      <c r="F51" s="61">
        <f>'СВОД сверка'!G65</f>
        <v>0</v>
      </c>
      <c r="G51" s="61">
        <f>'ГБ №1'!D65+БСМП!D65+ДГБ!D65+'ГП 1'!D65+'ГП 3'!D65+Стом!D65+Роддом!D65+УЗО!I65</f>
        <v>0</v>
      </c>
      <c r="H51" s="61">
        <f>'ГБ №1'!F65+БСМП!F65+ДГБ!F65+'ГП 1'!F65+'ГП 3'!F65+Стом!F65+Роддом!F65+УЗО!K65</f>
        <v>0</v>
      </c>
      <c r="I51" s="61">
        <f>'ГБ №1'!G65+БСМП!G65+ДГБ!G65+'ГП 1'!G65+'ГП 3'!G65+Стом!G65+Роддом!G65+УЗО!L65</f>
        <v>0</v>
      </c>
      <c r="J51" s="61">
        <f>'ГБ №1'!I65+БСМП!I65+ДГБ!I65+'ГП 1'!I65+'ГП 3'!I65+Стом!I65+Роддом!I65+УЗО!N65</f>
        <v>0</v>
      </c>
      <c r="K51" s="61">
        <f>'ГБ №1'!K65+БСМП!K65+ДГБ!K65+'ГП 1'!K65+'ГП 3'!K65+Стом!K65+Роддом!K65+УЗО!P65</f>
        <v>0</v>
      </c>
      <c r="L51" s="61">
        <f>'ГБ №1'!L65+БСМП!L65+ДГБ!L65+'ГП 1'!L65+'ГП 3'!L65+Стом!L65+Роддом!L65+УЗО!Q65</f>
        <v>0</v>
      </c>
      <c r="M51" s="61">
        <f t="shared" si="0"/>
        <v>0</v>
      </c>
      <c r="N51" s="421" t="e">
        <f t="shared" si="1"/>
        <v>#DIV/0!</v>
      </c>
      <c r="O51" s="413" t="s">
        <v>1156</v>
      </c>
    </row>
    <row r="52" spans="1:15" s="2" customFormat="1" ht="41.25" customHeight="1">
      <c r="A52" s="737"/>
      <c r="B52" s="744"/>
      <c r="C52" s="220" t="s">
        <v>1016</v>
      </c>
      <c r="D52" s="61">
        <f>'СВОД сверка'!D66</f>
        <v>0</v>
      </c>
      <c r="E52" s="61">
        <f>'СВОД сверка'!F66</f>
        <v>0</v>
      </c>
      <c r="F52" s="61">
        <f>'СВОД сверка'!G66</f>
        <v>0</v>
      </c>
      <c r="G52" s="61">
        <f>'ГБ №1'!D66+БСМП!D66+ДГБ!D66+'ГП 1'!D66+'ГП 3'!D66+Стом!D66+Роддом!D66+УЗО!I66</f>
        <v>0</v>
      </c>
      <c r="H52" s="61">
        <f>'ГБ №1'!F66+БСМП!F66+ДГБ!F66+'ГП 1'!F66+'ГП 3'!F66+Стом!F66+Роддом!F66+УЗО!K66</f>
        <v>0</v>
      </c>
      <c r="I52" s="61">
        <f>'ГБ №1'!G66+БСМП!G66+ДГБ!G66+'ГП 1'!G66+'ГП 3'!G66+Стом!G66+Роддом!G66+УЗО!L66</f>
        <v>0</v>
      </c>
      <c r="J52" s="61">
        <f>'ГБ №1'!I66+БСМП!I66+ДГБ!I66+'ГП 1'!I66+'ГП 3'!I66+Стом!I66+Роддом!I66+УЗО!N66</f>
        <v>0</v>
      </c>
      <c r="K52" s="61">
        <f>'ГБ №1'!K66+БСМП!K66+ДГБ!K66+'ГП 1'!K66+'ГП 3'!K66+Стом!K66+Роддом!K66+УЗО!P66</f>
        <v>0</v>
      </c>
      <c r="L52" s="61">
        <f>'ГБ №1'!L66+БСМП!L66+ДГБ!L66+'ГП 1'!L66+'ГП 3'!L66+Стом!L66+Роддом!L66+УЗО!Q66</f>
        <v>0</v>
      </c>
      <c r="M52" s="61">
        <f t="shared" si="0"/>
        <v>0</v>
      </c>
      <c r="N52" s="421" t="e">
        <f t="shared" si="1"/>
        <v>#DIV/0!</v>
      </c>
      <c r="O52" s="413" t="s">
        <v>1162</v>
      </c>
    </row>
    <row r="53" spans="1:15" s="2" customFormat="1" ht="206.25" customHeight="1">
      <c r="A53" s="735"/>
      <c r="B53" s="743" t="s">
        <v>1002</v>
      </c>
      <c r="C53" s="220" t="s">
        <v>1100</v>
      </c>
      <c r="D53" s="61">
        <f>'СВОД сверка'!D67</f>
        <v>3334100</v>
      </c>
      <c r="E53" s="61">
        <f>'СВОД сверка'!F67</f>
        <v>0</v>
      </c>
      <c r="F53" s="61">
        <f>'СВОД сверка'!G67</f>
        <v>3334100</v>
      </c>
      <c r="G53" s="61">
        <f>'ГБ №1'!D67+БСМП!D67+ДГБ!D67+'ГП 1'!D67+'ГП 3'!D67+Стом!D67+Роддом!D67+УЗО!I67</f>
        <v>3334100</v>
      </c>
      <c r="H53" s="61">
        <f>'ГБ №1'!F67+БСМП!F67+ДГБ!F67+'ГП 1'!F67+'ГП 3'!F67+Стом!F67+Роддом!F67+УЗО!K67</f>
        <v>0</v>
      </c>
      <c r="I53" s="61">
        <f>'ГБ №1'!G67+БСМП!G67+ДГБ!G67+'ГП 1'!G67+'ГП 3'!G67+Стом!G67+Роддом!G67+УЗО!L67</f>
        <v>3334100</v>
      </c>
      <c r="J53" s="61">
        <f>'ГБ №1'!I67+БСМП!I67+ДГБ!I67+'ГП 1'!I67+'ГП 3'!I67+Стом!I67+Роддом!I67+УЗО!N67</f>
        <v>3333940.71</v>
      </c>
      <c r="K53" s="61">
        <f>'ГБ №1'!K67+БСМП!K67+ДГБ!K67+'ГП 1'!K67+'ГП 3'!K67+Стом!K67+Роддом!K67+УЗО!P67</f>
        <v>0</v>
      </c>
      <c r="L53" s="61">
        <f>'ГБ №1'!L67+БСМП!L67+ДГБ!L67+'ГП 1'!L67+'ГП 3'!L67+Стом!L67+Роддом!L67+УЗО!Q67</f>
        <v>3333940.71</v>
      </c>
      <c r="M53" s="61">
        <f t="shared" si="0"/>
        <v>159.29000000003725</v>
      </c>
      <c r="N53" s="421">
        <f t="shared" si="1"/>
        <v>4.777601151739752E-05</v>
      </c>
      <c r="O53" s="416" t="s">
        <v>1174</v>
      </c>
    </row>
    <row r="54" spans="1:15" s="2" customFormat="1" ht="68.25" customHeight="1">
      <c r="A54" s="736"/>
      <c r="B54" s="754"/>
      <c r="C54" s="220" t="s">
        <v>1017</v>
      </c>
      <c r="D54" s="61">
        <f>'СВОД сверка'!D68</f>
        <v>0</v>
      </c>
      <c r="E54" s="61">
        <f>'СВОД сверка'!F68</f>
        <v>0</v>
      </c>
      <c r="F54" s="61">
        <f>'СВОД сверка'!G68</f>
        <v>0</v>
      </c>
      <c r="G54" s="61">
        <f>'ГБ №1'!D68+БСМП!D68+ДГБ!D68+'ГП 1'!D68+'ГП 3'!D68+Стом!D68+Роддом!D68+УЗО!I68</f>
        <v>0</v>
      </c>
      <c r="H54" s="61">
        <f>'ГБ №1'!F68+БСМП!F68+ДГБ!F68+'ГП 1'!F68+'ГП 3'!F68+Стом!F68+Роддом!F68+УЗО!K68</f>
        <v>0</v>
      </c>
      <c r="I54" s="61">
        <f>'ГБ №1'!G68+БСМП!G68+ДГБ!G68+'ГП 1'!G68+'ГП 3'!G68+Стом!G68+Роддом!G68+УЗО!L68</f>
        <v>0</v>
      </c>
      <c r="J54" s="61">
        <f>'ГБ №1'!I68+БСМП!I68+ДГБ!I68+'ГП 1'!I68+'ГП 3'!I68+Стом!I68+Роддом!I68+УЗО!N68</f>
        <v>0</v>
      </c>
      <c r="K54" s="61">
        <f>'ГБ №1'!K68+БСМП!K68+ДГБ!K68+'ГП 1'!K68+'ГП 3'!K68+Стом!K68+Роддом!K68+УЗО!P68</f>
        <v>0</v>
      </c>
      <c r="L54" s="61">
        <f>'ГБ №1'!L68+БСМП!L68+ДГБ!L68+'ГП 1'!L68+'ГП 3'!L68+Стом!L68+Роддом!L68+УЗО!Q68</f>
        <v>0</v>
      </c>
      <c r="M54" s="61">
        <f t="shared" si="0"/>
        <v>0</v>
      </c>
      <c r="N54" s="421" t="e">
        <f t="shared" si="1"/>
        <v>#DIV/0!</v>
      </c>
      <c r="O54" s="416" t="s">
        <v>1163</v>
      </c>
    </row>
    <row r="55" spans="1:15" s="2" customFormat="1" ht="54.75" customHeight="1">
      <c r="A55" s="736"/>
      <c r="B55" s="754"/>
      <c r="C55" s="220" t="s">
        <v>1089</v>
      </c>
      <c r="D55" s="61">
        <f>'СВОД сверка'!D70</f>
        <v>0</v>
      </c>
      <c r="E55" s="61">
        <f>'СВОД сверка'!F70</f>
        <v>0</v>
      </c>
      <c r="F55" s="61">
        <f>'СВОД сверка'!G70</f>
        <v>0</v>
      </c>
      <c r="G55" s="61">
        <f>'ГБ №1'!D70+БСМП!D70+ДГБ!D70+'ГП 1'!D70+'ГП 3'!D70+Стом!D70+Роддом!D70+УЗО!I70</f>
        <v>0</v>
      </c>
      <c r="H55" s="61">
        <f>'ГБ №1'!F70+БСМП!F70+ДГБ!F70+'ГП 1'!F70+'ГП 3'!F70+Стом!F70+Роддом!F70+УЗО!K70</f>
        <v>0</v>
      </c>
      <c r="I55" s="61">
        <f>'ГБ №1'!G70+БСМП!G70+ДГБ!G70+'ГП 1'!G70+'ГП 3'!G70+Стом!G70+Роддом!G70+УЗО!L70</f>
        <v>0</v>
      </c>
      <c r="J55" s="61">
        <f>'ГБ №1'!I70+БСМП!I70+ДГБ!I70+'ГП 1'!I70+'ГП 3'!I70+Стом!I70+Роддом!I70+УЗО!N70</f>
        <v>0</v>
      </c>
      <c r="K55" s="61">
        <f>'ГБ №1'!K70+БСМП!K70+ДГБ!K70+'ГП 1'!K70+'ГП 3'!K70+Стом!K70+Роддом!K70+УЗО!P70</f>
        <v>0</v>
      </c>
      <c r="L55" s="61">
        <f>'ГБ №1'!L70+БСМП!L70+ДГБ!L70+'ГП 1'!L70+'ГП 3'!L70+Стом!L70+Роддом!L70+УЗО!Q70</f>
        <v>0</v>
      </c>
      <c r="M55" s="61">
        <f t="shared" si="0"/>
        <v>0</v>
      </c>
      <c r="N55" s="421" t="e">
        <f t="shared" si="1"/>
        <v>#DIV/0!</v>
      </c>
      <c r="O55" s="413" t="s">
        <v>1164</v>
      </c>
    </row>
    <row r="56" spans="1:15" s="2" customFormat="1" ht="68.25" customHeight="1">
      <c r="A56" s="737"/>
      <c r="B56" s="744"/>
      <c r="C56" s="220" t="s">
        <v>1020</v>
      </c>
      <c r="D56" s="61">
        <f>'СВОД сверка'!D71</f>
        <v>0</v>
      </c>
      <c r="E56" s="61">
        <f>'СВОД сверка'!F71</f>
        <v>0</v>
      </c>
      <c r="F56" s="61">
        <f>'СВОД сверка'!G71</f>
        <v>0</v>
      </c>
      <c r="G56" s="61">
        <f>'ГБ №1'!D71+БСМП!D71+ДГБ!D71+'ГП 1'!D71+'ГП 3'!D71+Стом!D71+Роддом!D71+УЗО!I71</f>
        <v>0</v>
      </c>
      <c r="H56" s="61">
        <f>'ГБ №1'!F71+БСМП!F71+ДГБ!F71+'ГП 1'!F71+'ГП 3'!F71+Стом!F71+Роддом!F71+УЗО!K71</f>
        <v>0</v>
      </c>
      <c r="I56" s="61">
        <f>'ГБ №1'!G71+БСМП!G71+ДГБ!G71+'ГП 1'!G71+'ГП 3'!G71+Стом!G71+Роддом!G71+УЗО!L71</f>
        <v>0</v>
      </c>
      <c r="J56" s="61">
        <f>'ГБ №1'!I71+БСМП!I71+ДГБ!I71+'ГП 1'!I71+'ГП 3'!I71+Стом!I71+Роддом!I71+УЗО!N71</f>
        <v>0</v>
      </c>
      <c r="K56" s="61">
        <f>'ГБ №1'!K71+БСМП!K71+ДГБ!K71+'ГП 1'!K71+'ГП 3'!K71+Стом!K71+Роддом!K71+УЗО!P71</f>
        <v>0</v>
      </c>
      <c r="L56" s="61">
        <f>'ГБ №1'!L71+БСМП!L71+ДГБ!L71+'ГП 1'!L71+'ГП 3'!L71+Стом!L71+Роддом!L71+УЗО!Q71</f>
        <v>0</v>
      </c>
      <c r="M56" s="61">
        <f t="shared" si="0"/>
        <v>0</v>
      </c>
      <c r="N56" s="421" t="e">
        <f t="shared" si="1"/>
        <v>#DIV/0!</v>
      </c>
      <c r="O56" s="416" t="s">
        <v>1165</v>
      </c>
    </row>
    <row r="57" spans="1:15" s="2" customFormat="1" ht="94.5" customHeight="1">
      <c r="A57" s="735"/>
      <c r="B57" s="223" t="s">
        <v>1004</v>
      </c>
      <c r="C57" s="220" t="s">
        <v>1101</v>
      </c>
      <c r="D57" s="61">
        <f>'СВОД сверка'!D72</f>
        <v>2305700</v>
      </c>
      <c r="E57" s="61">
        <f>'СВОД сверка'!F72</f>
        <v>0</v>
      </c>
      <c r="F57" s="61">
        <f>'СВОД сверка'!G72</f>
        <v>2305700</v>
      </c>
      <c r="G57" s="61">
        <f>'ГБ №1'!D72+БСМП!D72+ДГБ!D72+'ГП 1'!D72+'ГП 3'!D72+Стом!D72+Роддом!D72+УЗО!I72</f>
        <v>2305700</v>
      </c>
      <c r="H57" s="61">
        <f>'ГБ №1'!F72+БСМП!F72+ДГБ!F72+'ГП 1'!F72+'ГП 3'!F72+Стом!F72+Роддом!F72+УЗО!K72</f>
        <v>0</v>
      </c>
      <c r="I57" s="61">
        <f>'ГБ №1'!G72+БСМП!G72+ДГБ!G72+'ГП 1'!G72+'ГП 3'!G72+Стом!G72+Роддом!G72+УЗО!L72</f>
        <v>2305700</v>
      </c>
      <c r="J57" s="61">
        <f>'ГБ №1'!I72+БСМП!I72+ДГБ!I72+'ГП 1'!I72+'ГП 3'!I72+Стом!I72+Роддом!I72+УЗО!N72</f>
        <v>2305700</v>
      </c>
      <c r="K57" s="61">
        <f>'ГБ №1'!K72+БСМП!K72+ДГБ!K72+'ГП 1'!K72+'ГП 3'!K72+Стом!K72+Роддом!K72+УЗО!P72</f>
        <v>0</v>
      </c>
      <c r="L57" s="61">
        <f>'ГБ №1'!L72+БСМП!L72+ДГБ!L72+'ГП 1'!L72+'ГП 3'!L72+Стом!L72+Роддом!L72+УЗО!Q72</f>
        <v>2305700</v>
      </c>
      <c r="M57" s="61">
        <f t="shared" si="0"/>
        <v>0</v>
      </c>
      <c r="N57" s="421">
        <f t="shared" si="1"/>
        <v>0</v>
      </c>
      <c r="O57" s="743" t="s">
        <v>1157</v>
      </c>
    </row>
    <row r="58" spans="1:15" s="2" customFormat="1" ht="94.5" customHeight="1">
      <c r="A58" s="737"/>
      <c r="B58" s="223" t="s">
        <v>1005</v>
      </c>
      <c r="C58" s="220" t="s">
        <v>1101</v>
      </c>
      <c r="D58" s="61">
        <f>'СВОД сверка'!D73</f>
        <v>183000</v>
      </c>
      <c r="E58" s="61">
        <f>'СВОД сверка'!F73</f>
        <v>183000</v>
      </c>
      <c r="F58" s="61">
        <f>'СВОД сверка'!G73</f>
        <v>0</v>
      </c>
      <c r="G58" s="61">
        <f>'ГБ №1'!D73+БСМП!D73+ДГБ!D73+'ГП 1'!D73+'ГП 3'!D73+Стом!D73+Роддом!D73+УЗО!I73</f>
        <v>183000</v>
      </c>
      <c r="H58" s="61">
        <f>'ГБ №1'!F73+БСМП!F73+ДГБ!F73+'ГП 1'!F73+'ГП 3'!F73+Стом!F73+Роддом!F73+УЗО!K73</f>
        <v>183000</v>
      </c>
      <c r="I58" s="61">
        <f>'ГБ №1'!G73+БСМП!G73+ДГБ!G73+'ГП 1'!G73+'ГП 3'!G73+Стом!G73+Роддом!G73+УЗО!L73</f>
        <v>0</v>
      </c>
      <c r="J58" s="61">
        <f>'ГБ №1'!I73+БСМП!I73+ДГБ!I73+'ГП 1'!I73+'ГП 3'!I73+Стом!I73+Роддом!I73+УЗО!N73</f>
        <v>162455</v>
      </c>
      <c r="K58" s="61">
        <f>'ГБ №1'!K73+БСМП!K73+ДГБ!K73+'ГП 1'!K73+'ГП 3'!K73+Стом!K73+Роддом!K73+УЗО!P73</f>
        <v>162455</v>
      </c>
      <c r="L58" s="61">
        <f>'ГБ №1'!L73+БСМП!L73+ДГБ!L73+'ГП 1'!L73+'ГП 3'!L73+Стом!L73+Роддом!L73+УЗО!Q73</f>
        <v>0</v>
      </c>
      <c r="M58" s="61">
        <f t="shared" si="0"/>
        <v>20545</v>
      </c>
      <c r="N58" s="421">
        <f t="shared" si="1"/>
        <v>0.11226775956284152</v>
      </c>
      <c r="O58" s="744"/>
    </row>
    <row r="59" spans="1:15" ht="12.75">
      <c r="A59" s="148"/>
      <c r="B59" s="148" t="s">
        <v>451</v>
      </c>
      <c r="C59" s="140"/>
      <c r="D59" s="60">
        <f>'СВОД сверка'!D74</f>
        <v>49789030.17</v>
      </c>
      <c r="E59" s="60">
        <f>'СВОД сверка'!F74</f>
        <v>5655900</v>
      </c>
      <c r="F59" s="60">
        <f>'СВОД сверка'!G74</f>
        <v>41834000</v>
      </c>
      <c r="G59" s="60">
        <f>'ГБ №1'!D74+БСМП!D74+ДГБ!D74+'ГП 1'!D74+'ГП 3'!D74+Стом!D74+Роддом!D74+УЗО!I74</f>
        <v>49136042.24</v>
      </c>
      <c r="H59" s="60">
        <f>'ГБ №1'!F74+БСМП!F74+ДГБ!F74+'ГП 1'!F74+'ГП 3'!F74+Стом!F74+Роддом!F74+УЗО!K74</f>
        <v>5655900</v>
      </c>
      <c r="I59" s="60">
        <f>'ГБ №1'!G74+БСМП!G74+ДГБ!G74+'ГП 1'!G74+'ГП 3'!G74+Стом!G74+Роддом!G74+УЗО!L74</f>
        <v>41181012.07</v>
      </c>
      <c r="J59" s="60">
        <f>'ГБ №1'!I74+БСМП!I74+ДГБ!I74+'ГП 1'!I74+'ГП 3'!I74+Стом!I74+Роддом!I74+УЗО!N74</f>
        <v>48759628.32000001</v>
      </c>
      <c r="K59" s="60">
        <f>'ГБ №1'!K74+БСМП!K74+ДГБ!K74+'ГП 1'!K74+'ГП 3'!K74+Стом!K74+Роддом!K74+УЗО!P74</f>
        <v>5635355</v>
      </c>
      <c r="L59" s="60">
        <f>'ГБ №1'!L74+БСМП!L74+ДГБ!L74+'ГП 1'!L74+'ГП 3'!L74+Стом!L74+Роддом!L74+УЗО!Q74</f>
        <v>40967387.49</v>
      </c>
      <c r="M59" s="60">
        <f>J59/D59</f>
        <v>0.9793247258184142</v>
      </c>
      <c r="N59" s="421">
        <f t="shared" si="1"/>
        <v>0.020675274181585768</v>
      </c>
      <c r="O59" s="413"/>
    </row>
    <row r="61" spans="4:12" ht="12.75">
      <c r="D61" s="75"/>
      <c r="I61" s="75"/>
      <c r="L61" s="75"/>
    </row>
    <row r="62" spans="2:7" ht="12.75">
      <c r="B62" s="62" t="s">
        <v>442</v>
      </c>
      <c r="C62" s="222"/>
      <c r="G62" s="2" t="s">
        <v>1098</v>
      </c>
    </row>
    <row r="64" spans="2:7" ht="12.75">
      <c r="B64" s="62" t="s">
        <v>443</v>
      </c>
      <c r="C64" s="222"/>
      <c r="G64" s="2" t="s">
        <v>444</v>
      </c>
    </row>
    <row r="66" spans="2:7" ht="25.5">
      <c r="B66" s="62" t="s">
        <v>918</v>
      </c>
      <c r="C66" s="222"/>
      <c r="G66" s="2" t="s">
        <v>916</v>
      </c>
    </row>
  </sheetData>
  <sheetProtection/>
  <mergeCells count="34">
    <mergeCell ref="O57:O58"/>
    <mergeCell ref="O22:O27"/>
    <mergeCell ref="O32:O33"/>
    <mergeCell ref="G7:G8"/>
    <mergeCell ref="H7:H8"/>
    <mergeCell ref="O19:O21"/>
    <mergeCell ref="B53:B56"/>
    <mergeCell ref="B10:L10"/>
    <mergeCell ref="J6:L6"/>
    <mergeCell ref="G6:I6"/>
    <mergeCell ref="D7:D8"/>
    <mergeCell ref="A57:A58"/>
    <mergeCell ref="A51:A52"/>
    <mergeCell ref="B51:B52"/>
    <mergeCell ref="A53:A56"/>
    <mergeCell ref="A2:O2"/>
    <mergeCell ref="A49:A50"/>
    <mergeCell ref="B49:B50"/>
    <mergeCell ref="O14:O15"/>
    <mergeCell ref="O37:O43"/>
    <mergeCell ref="O6:O8"/>
    <mergeCell ref="E7:E8"/>
    <mergeCell ref="F7:F8"/>
    <mergeCell ref="J7:J8"/>
    <mergeCell ref="M6:N7"/>
    <mergeCell ref="A3:L3"/>
    <mergeCell ref="A4:L4"/>
    <mergeCell ref="A6:A8"/>
    <mergeCell ref="B6:B8"/>
    <mergeCell ref="C6:C8"/>
    <mergeCell ref="D6:F6"/>
    <mergeCell ref="K7:K8"/>
    <mergeCell ref="L7:L8"/>
    <mergeCell ref="I7:I8"/>
  </mergeCells>
  <printOptions/>
  <pageMargins left="0.1968503937007874" right="0.15748031496062992" top="0.22" bottom="0.18" header="0.22" footer="0.16"/>
  <pageSetup fitToHeight="5" fitToWidth="1"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1:AR728"/>
  <sheetViews>
    <sheetView zoomScalePageLayoutView="0" workbookViewId="0" topLeftCell="A397">
      <pane xSplit="3" topLeftCell="AC1" activePane="topRight" state="frozen"/>
      <selection pane="topLeft" activeCell="A621" sqref="A621"/>
      <selection pane="topRight" activeCell="AG412" sqref="AG412"/>
    </sheetView>
  </sheetViews>
  <sheetFormatPr defaultColWidth="9.00390625" defaultRowHeight="12.75"/>
  <cols>
    <col min="1" max="1" width="23.00390625" style="25" customWidth="1"/>
    <col min="2" max="2" width="6.875" style="20" customWidth="1"/>
    <col min="3" max="3" width="9.75390625" style="22" customWidth="1"/>
    <col min="4" max="4" width="6.25390625" style="22" customWidth="1"/>
    <col min="5" max="5" width="7.25390625" style="2" customWidth="1"/>
    <col min="6" max="9" width="6.625" style="2" customWidth="1"/>
    <col min="10" max="10" width="7.75390625" style="2" customWidth="1"/>
    <col min="11" max="11" width="19.375" style="2" bestFit="1" customWidth="1"/>
    <col min="12" max="12" width="11.125" style="2" customWidth="1"/>
    <col min="13" max="13" width="8.00390625" style="2" customWidth="1"/>
    <col min="14" max="15" width="6.625" style="2" customWidth="1"/>
    <col min="16" max="16" width="7.625" style="2" customWidth="1"/>
    <col min="17" max="17" width="6.625" style="2" customWidth="1"/>
    <col min="18" max="18" width="7.25390625" style="2" customWidth="1"/>
    <col min="19" max="20" width="7.75390625" style="2" customWidth="1"/>
    <col min="21" max="22" width="6.625" style="2" customWidth="1"/>
    <col min="23" max="23" width="17.875" style="2" bestFit="1" customWidth="1"/>
    <col min="24" max="24" width="11.125" style="2" customWidth="1"/>
    <col min="25" max="26" width="6.625" style="2" customWidth="1"/>
    <col min="27" max="27" width="7.625" style="2" customWidth="1"/>
    <col min="28" max="28" width="8.125" style="2" customWidth="1"/>
    <col min="29" max="34" width="13.875" style="2" bestFit="1" customWidth="1"/>
    <col min="35" max="36" width="12.75390625" style="2" bestFit="1" customWidth="1"/>
    <col min="37" max="37" width="13.875" style="2" bestFit="1" customWidth="1"/>
    <col min="38" max="42" width="12.75390625" style="2" bestFit="1" customWidth="1"/>
    <col min="43" max="44" width="11.75390625" style="2" bestFit="1" customWidth="1"/>
    <col min="45" max="16384" width="9.125" style="2" customWidth="1"/>
  </cols>
  <sheetData>
    <row r="1" spans="1:28" ht="15.75">
      <c r="A1" s="14"/>
      <c r="B1" s="596"/>
      <c r="C1" s="31"/>
      <c r="D1" s="31"/>
      <c r="E1" s="31"/>
      <c r="F1" s="31"/>
      <c r="G1" s="31"/>
      <c r="H1" s="31"/>
      <c r="I1" s="598" t="s">
        <v>238</v>
      </c>
      <c r="J1" s="599"/>
      <c r="K1" s="599"/>
      <c r="L1" s="599"/>
      <c r="M1" s="599"/>
      <c r="N1" s="599"/>
      <c r="O1" s="599"/>
      <c r="P1" s="599"/>
      <c r="Q1" s="599"/>
      <c r="R1" s="599"/>
      <c r="S1" s="599"/>
      <c r="T1" s="599"/>
      <c r="U1" s="599"/>
      <c r="V1" s="599"/>
      <c r="W1" s="599"/>
      <c r="X1" s="21"/>
      <c r="AA1" s="7"/>
      <c r="AB1" s="7"/>
    </row>
    <row r="2" spans="1:28" ht="16.5" thickBot="1">
      <c r="A2" s="14"/>
      <c r="B2" s="597"/>
      <c r="C2" s="31"/>
      <c r="D2" s="31"/>
      <c r="E2" s="31"/>
      <c r="F2" s="31"/>
      <c r="G2" s="31"/>
      <c r="H2" s="31"/>
      <c r="I2" s="599"/>
      <c r="J2" s="599"/>
      <c r="K2" s="599"/>
      <c r="L2" s="599"/>
      <c r="M2" s="599"/>
      <c r="N2" s="599"/>
      <c r="O2" s="599"/>
      <c r="P2" s="599"/>
      <c r="Q2" s="599"/>
      <c r="R2" s="599"/>
      <c r="S2" s="599"/>
      <c r="T2" s="599"/>
      <c r="U2" s="599"/>
      <c r="V2" s="599"/>
      <c r="W2" s="599"/>
      <c r="X2" s="21"/>
      <c r="Y2" s="31"/>
      <c r="Z2" s="31"/>
      <c r="AA2" s="600" t="s">
        <v>230</v>
      </c>
      <c r="AB2" s="600"/>
    </row>
    <row r="3" spans="1:28" ht="15.75">
      <c r="A3" s="32"/>
      <c r="B3" s="597"/>
      <c r="C3" s="31"/>
      <c r="D3" s="31"/>
      <c r="E3" s="31"/>
      <c r="F3" s="31"/>
      <c r="G3" s="31"/>
      <c r="H3" s="31"/>
      <c r="I3" s="31"/>
      <c r="J3" s="31"/>
      <c r="K3" s="31"/>
      <c r="L3" s="31"/>
      <c r="M3" s="31"/>
      <c r="N3" s="33"/>
      <c r="O3" s="348"/>
      <c r="P3" s="348"/>
      <c r="Q3" s="6"/>
      <c r="R3" s="33"/>
      <c r="S3" s="6"/>
      <c r="Y3" s="31"/>
      <c r="Z3" s="34" t="s">
        <v>229</v>
      </c>
      <c r="AA3" s="601" t="s">
        <v>211</v>
      </c>
      <c r="AB3" s="602"/>
    </row>
    <row r="4" spans="1:28" ht="12.75">
      <c r="A4" s="14"/>
      <c r="B4" s="19"/>
      <c r="C4" s="35"/>
      <c r="D4" s="35"/>
      <c r="E4" s="35"/>
      <c r="F4" s="35"/>
      <c r="G4" s="35"/>
      <c r="H4" s="35"/>
      <c r="I4" s="35"/>
      <c r="J4" s="35"/>
      <c r="K4" s="35"/>
      <c r="L4" s="35"/>
      <c r="M4" s="35"/>
      <c r="N4" s="35"/>
      <c r="O4" s="35"/>
      <c r="P4" s="129" t="s">
        <v>1186</v>
      </c>
      <c r="Q4" s="35"/>
      <c r="R4" s="35"/>
      <c r="S4" s="35"/>
      <c r="T4" s="35"/>
      <c r="Y4" s="35"/>
      <c r="Z4" s="34" t="s">
        <v>228</v>
      </c>
      <c r="AA4" s="603">
        <v>42005</v>
      </c>
      <c r="AB4" s="604"/>
    </row>
    <row r="5" spans="1:28" ht="15">
      <c r="A5" s="36" t="s">
        <v>234</v>
      </c>
      <c r="B5" s="18"/>
      <c r="C5" s="15"/>
      <c r="D5" s="15"/>
      <c r="E5" s="15"/>
      <c r="F5" s="15"/>
      <c r="G5" s="15"/>
      <c r="H5" s="15"/>
      <c r="I5" s="270" t="s">
        <v>452</v>
      </c>
      <c r="J5" s="37"/>
      <c r="K5" s="37"/>
      <c r="L5" s="37"/>
      <c r="M5" s="37"/>
      <c r="N5" s="38"/>
      <c r="O5" s="128"/>
      <c r="P5" s="128"/>
      <c r="Q5" s="7"/>
      <c r="R5" s="38"/>
      <c r="S5" s="7"/>
      <c r="T5" s="7"/>
      <c r="U5" s="7"/>
      <c r="V5" s="7"/>
      <c r="W5" s="7"/>
      <c r="Y5" s="35"/>
      <c r="Z5" s="34" t="s">
        <v>227</v>
      </c>
      <c r="AA5" s="607">
        <v>1970597</v>
      </c>
      <c r="AB5" s="608"/>
    </row>
    <row r="6" spans="1:28" ht="15">
      <c r="A6" s="36" t="s">
        <v>233</v>
      </c>
      <c r="B6" s="18"/>
      <c r="C6" s="15"/>
      <c r="D6" s="15"/>
      <c r="E6" s="15"/>
      <c r="F6" s="15"/>
      <c r="G6" s="15"/>
      <c r="H6" s="15"/>
      <c r="I6" s="270" t="s">
        <v>453</v>
      </c>
      <c r="J6" s="39"/>
      <c r="K6" s="39"/>
      <c r="L6" s="39"/>
      <c r="M6" s="39"/>
      <c r="N6" s="40"/>
      <c r="O6" s="267"/>
      <c r="P6" s="267"/>
      <c r="Q6" s="8"/>
      <c r="R6" s="40"/>
      <c r="S6" s="8"/>
      <c r="T6" s="8"/>
      <c r="U6" s="8"/>
      <c r="V6" s="8"/>
      <c r="W6" s="8"/>
      <c r="Y6" s="35"/>
      <c r="Z6" s="34" t="s">
        <v>1079</v>
      </c>
      <c r="AA6" s="607">
        <v>60712000</v>
      </c>
      <c r="AB6" s="608"/>
    </row>
    <row r="7" spans="1:28" ht="12.75">
      <c r="A7" s="36" t="s">
        <v>919</v>
      </c>
      <c r="B7" s="18"/>
      <c r="C7" s="21"/>
      <c r="D7" s="21"/>
      <c r="N7" s="33"/>
      <c r="O7" s="268"/>
      <c r="P7" s="268"/>
      <c r="Q7" s="6"/>
      <c r="R7" s="6"/>
      <c r="S7" s="6"/>
      <c r="Z7" s="34"/>
      <c r="AA7" s="607"/>
      <c r="AB7" s="608"/>
    </row>
    <row r="8" spans="1:28" ht="13.5" thickBot="1">
      <c r="A8" s="36" t="s">
        <v>920</v>
      </c>
      <c r="B8" s="18"/>
      <c r="C8" s="21"/>
      <c r="D8" s="21"/>
      <c r="N8" s="33"/>
      <c r="O8" s="269"/>
      <c r="P8" s="269"/>
      <c r="Q8" s="6"/>
      <c r="R8" s="6"/>
      <c r="S8" s="6"/>
      <c r="Z8" s="34" t="s">
        <v>235</v>
      </c>
      <c r="AA8" s="609">
        <v>383</v>
      </c>
      <c r="AB8" s="610"/>
    </row>
    <row r="9" spans="1:28" ht="12.75">
      <c r="A9" s="41"/>
      <c r="B9" s="13"/>
      <c r="C9" s="42"/>
      <c r="D9" s="151"/>
      <c r="N9" s="7"/>
      <c r="O9" s="7"/>
      <c r="P9" s="7"/>
      <c r="Q9" s="7"/>
      <c r="R9" s="6"/>
      <c r="S9" s="6"/>
      <c r="AB9" s="6"/>
    </row>
    <row r="10" spans="1:28" ht="12.75" customHeight="1">
      <c r="A10" s="611" t="s">
        <v>212</v>
      </c>
      <c r="B10" s="614" t="s">
        <v>213</v>
      </c>
      <c r="C10" s="617" t="s">
        <v>224</v>
      </c>
      <c r="D10" s="618"/>
      <c r="E10" s="621" t="s">
        <v>733</v>
      </c>
      <c r="F10" s="622"/>
      <c r="G10" s="622"/>
      <c r="H10" s="622"/>
      <c r="I10" s="622"/>
      <c r="J10" s="622"/>
      <c r="K10" s="622"/>
      <c r="L10" s="622"/>
      <c r="M10" s="622"/>
      <c r="N10" s="622"/>
      <c r="O10" s="622"/>
      <c r="P10" s="623"/>
      <c r="Q10" s="621" t="s">
        <v>236</v>
      </c>
      <c r="R10" s="622"/>
      <c r="S10" s="622"/>
      <c r="T10" s="622"/>
      <c r="U10" s="622"/>
      <c r="V10" s="622"/>
      <c r="W10" s="622"/>
      <c r="X10" s="622"/>
      <c r="Y10" s="622"/>
      <c r="Z10" s="622"/>
      <c r="AA10" s="622"/>
      <c r="AB10" s="623"/>
    </row>
    <row r="11" spans="1:28" ht="20.25" customHeight="1">
      <c r="A11" s="612"/>
      <c r="B11" s="615"/>
      <c r="C11" s="619"/>
      <c r="D11" s="620"/>
      <c r="E11" s="624" t="s">
        <v>248</v>
      </c>
      <c r="F11" s="623"/>
      <c r="G11" s="624" t="s">
        <v>246</v>
      </c>
      <c r="H11" s="625"/>
      <c r="I11" s="626" t="s">
        <v>244</v>
      </c>
      <c r="J11" s="627"/>
      <c r="K11" s="626" t="s">
        <v>243</v>
      </c>
      <c r="L11" s="627"/>
      <c r="M11" s="626" t="s">
        <v>242</v>
      </c>
      <c r="N11" s="627"/>
      <c r="O11" s="626" t="s">
        <v>241</v>
      </c>
      <c r="P11" s="627"/>
      <c r="Q11" s="624" t="s">
        <v>248</v>
      </c>
      <c r="R11" s="623"/>
      <c r="S11" s="624" t="s">
        <v>246</v>
      </c>
      <c r="T11" s="625"/>
      <c r="U11" s="626" t="s">
        <v>244</v>
      </c>
      <c r="V11" s="627"/>
      <c r="W11" s="626" t="s">
        <v>243</v>
      </c>
      <c r="X11" s="627"/>
      <c r="Y11" s="626" t="s">
        <v>242</v>
      </c>
      <c r="Z11" s="627"/>
      <c r="AA11" s="626" t="s">
        <v>241</v>
      </c>
      <c r="AB11" s="627"/>
    </row>
    <row r="12" spans="1:28" ht="48.75">
      <c r="A12" s="613"/>
      <c r="B12" s="616"/>
      <c r="C12" s="231" t="s">
        <v>1023</v>
      </c>
      <c r="D12" s="232" t="s">
        <v>1024</v>
      </c>
      <c r="E12" s="442" t="s">
        <v>354</v>
      </c>
      <c r="F12" s="23" t="s">
        <v>355</v>
      </c>
      <c r="G12" s="442" t="s">
        <v>354</v>
      </c>
      <c r="H12" s="23" t="s">
        <v>355</v>
      </c>
      <c r="I12" s="442" t="s">
        <v>354</v>
      </c>
      <c r="J12" s="23" t="s">
        <v>355</v>
      </c>
      <c r="K12" s="442" t="s">
        <v>354</v>
      </c>
      <c r="L12" s="23" t="s">
        <v>355</v>
      </c>
      <c r="M12" s="442" t="s">
        <v>354</v>
      </c>
      <c r="N12" s="23" t="s">
        <v>355</v>
      </c>
      <c r="O12" s="442" t="s">
        <v>354</v>
      </c>
      <c r="P12" s="23" t="s">
        <v>355</v>
      </c>
      <c r="Q12" s="442" t="s">
        <v>354</v>
      </c>
      <c r="R12" s="23" t="s">
        <v>355</v>
      </c>
      <c r="S12" s="442" t="s">
        <v>354</v>
      </c>
      <c r="T12" s="23" t="s">
        <v>355</v>
      </c>
      <c r="U12" s="442" t="s">
        <v>354</v>
      </c>
      <c r="V12" s="23" t="s">
        <v>355</v>
      </c>
      <c r="W12" s="442" t="s">
        <v>354</v>
      </c>
      <c r="X12" s="23" t="s">
        <v>355</v>
      </c>
      <c r="Y12" s="442" t="s">
        <v>354</v>
      </c>
      <c r="Z12" s="23" t="s">
        <v>355</v>
      </c>
      <c r="AA12" s="442" t="s">
        <v>354</v>
      </c>
      <c r="AB12" s="23" t="s">
        <v>355</v>
      </c>
    </row>
    <row r="13" spans="1:28" s="7" customFormat="1" ht="12.75">
      <c r="A13" s="77">
        <v>1</v>
      </c>
      <c r="B13" s="30">
        <v>2</v>
      </c>
      <c r="C13" s="45">
        <v>3</v>
      </c>
      <c r="D13" s="45">
        <v>4</v>
      </c>
      <c r="E13" s="45">
        <v>5</v>
      </c>
      <c r="F13" s="45">
        <v>6</v>
      </c>
      <c r="G13" s="45">
        <v>7</v>
      </c>
      <c r="H13" s="45">
        <v>8</v>
      </c>
      <c r="I13" s="45">
        <v>9</v>
      </c>
      <c r="J13" s="45">
        <v>10</v>
      </c>
      <c r="K13" s="45">
        <v>11</v>
      </c>
      <c r="L13" s="45">
        <v>12</v>
      </c>
      <c r="M13" s="45">
        <v>13</v>
      </c>
      <c r="N13" s="45">
        <v>14</v>
      </c>
      <c r="O13" s="45">
        <v>15</v>
      </c>
      <c r="P13" s="45">
        <v>16</v>
      </c>
      <c r="Q13" s="45">
        <v>17</v>
      </c>
      <c r="R13" s="45">
        <v>18</v>
      </c>
      <c r="S13" s="45">
        <v>19</v>
      </c>
      <c r="T13" s="45">
        <v>20</v>
      </c>
      <c r="U13" s="45">
        <v>21</v>
      </c>
      <c r="V13" s="45">
        <v>22</v>
      </c>
      <c r="W13" s="45">
        <v>23</v>
      </c>
      <c r="X13" s="45">
        <v>24</v>
      </c>
      <c r="Y13" s="45">
        <v>25</v>
      </c>
      <c r="Z13" s="45">
        <v>26</v>
      </c>
      <c r="AA13" s="45">
        <v>27</v>
      </c>
      <c r="AB13" s="45">
        <v>28</v>
      </c>
    </row>
    <row r="14" spans="1:28" s="6" customFormat="1" ht="27" customHeight="1">
      <c r="A14" s="628" t="s">
        <v>624</v>
      </c>
      <c r="B14" s="628"/>
      <c r="C14" s="628"/>
      <c r="D14" s="628"/>
      <c r="E14" s="628"/>
      <c r="F14" s="628"/>
      <c r="G14" s="628"/>
      <c r="H14" s="628"/>
      <c r="I14" s="628"/>
      <c r="J14" s="628"/>
      <c r="K14" s="628"/>
      <c r="L14" s="628"/>
      <c r="M14" s="628"/>
      <c r="N14" s="628"/>
      <c r="O14" s="628"/>
      <c r="P14" s="628"/>
      <c r="Q14" s="628"/>
      <c r="R14" s="628"/>
      <c r="S14" s="628"/>
      <c r="T14" s="628"/>
      <c r="U14" s="628"/>
      <c r="V14" s="628"/>
      <c r="W14" s="628"/>
      <c r="X14" s="628"/>
      <c r="Y14" s="628"/>
      <c r="Z14" s="628"/>
      <c r="AA14" s="628"/>
      <c r="AB14" s="629"/>
    </row>
    <row r="15" spans="1:28" ht="56.25" hidden="1">
      <c r="A15" s="78" t="s">
        <v>108</v>
      </c>
      <c r="B15" s="48" t="s">
        <v>359</v>
      </c>
      <c r="C15" s="199" t="s">
        <v>1025</v>
      </c>
      <c r="D15" s="233" t="s">
        <v>1026</v>
      </c>
      <c r="E15" s="45"/>
      <c r="F15" s="45"/>
      <c r="G15" s="45"/>
      <c r="H15" s="45"/>
      <c r="I15" s="45"/>
      <c r="J15" s="45"/>
      <c r="K15" s="45"/>
      <c r="L15" s="45"/>
      <c r="M15" s="45"/>
      <c r="N15" s="45"/>
      <c r="O15" s="45"/>
      <c r="P15" s="45"/>
      <c r="Q15" s="45"/>
      <c r="R15" s="45"/>
      <c r="S15" s="45"/>
      <c r="T15" s="45"/>
      <c r="U15" s="45"/>
      <c r="V15" s="45"/>
      <c r="W15" s="45"/>
      <c r="X15" s="45"/>
      <c r="Y15" s="45"/>
      <c r="Z15" s="45"/>
      <c r="AA15" s="45"/>
      <c r="AB15" s="45"/>
    </row>
    <row r="16" spans="1:28" s="6" customFormat="1" ht="12.75" hidden="1">
      <c r="A16" s="79" t="s">
        <v>461</v>
      </c>
      <c r="B16" s="80"/>
      <c r="C16" s="234"/>
      <c r="D16" s="173"/>
      <c r="E16" s="4"/>
      <c r="F16" s="4"/>
      <c r="G16" s="4"/>
      <c r="H16" s="4"/>
      <c r="I16" s="4"/>
      <c r="J16" s="4"/>
      <c r="K16" s="4"/>
      <c r="L16" s="4"/>
      <c r="M16" s="4"/>
      <c r="N16" s="4"/>
      <c r="O16" s="4"/>
      <c r="P16" s="4"/>
      <c r="Q16" s="17"/>
      <c r="R16" s="17"/>
      <c r="S16" s="17"/>
      <c r="T16" s="17"/>
      <c r="U16" s="17"/>
      <c r="V16" s="17"/>
      <c r="W16" s="17"/>
      <c r="X16" s="17"/>
      <c r="Y16" s="17"/>
      <c r="Z16" s="17"/>
      <c r="AA16" s="17"/>
      <c r="AB16" s="46"/>
    </row>
    <row r="17" spans="1:28" ht="12.75" hidden="1">
      <c r="A17" s="81" t="s">
        <v>462</v>
      </c>
      <c r="B17" s="82" t="s">
        <v>360</v>
      </c>
      <c r="C17" s="202" t="s">
        <v>1025</v>
      </c>
      <c r="D17" s="175" t="s">
        <v>1027</v>
      </c>
      <c r="E17" s="16"/>
      <c r="F17" s="16"/>
      <c r="G17" s="16"/>
      <c r="H17" s="16"/>
      <c r="I17" s="16"/>
      <c r="J17" s="16"/>
      <c r="K17" s="16"/>
      <c r="L17" s="3"/>
      <c r="M17" s="3"/>
      <c r="N17" s="3"/>
      <c r="O17" s="3"/>
      <c r="P17" s="3"/>
      <c r="Q17" s="16"/>
      <c r="R17" s="16"/>
      <c r="S17" s="16"/>
      <c r="T17" s="16"/>
      <c r="U17" s="16"/>
      <c r="V17" s="16"/>
      <c r="W17" s="16"/>
      <c r="X17" s="16"/>
      <c r="Y17" s="16"/>
      <c r="Z17" s="16"/>
      <c r="AA17" s="16"/>
      <c r="AB17" s="47"/>
    </row>
    <row r="18" spans="1:28" ht="22.5" hidden="1">
      <c r="A18" s="166" t="s">
        <v>625</v>
      </c>
      <c r="B18" s="82" t="s">
        <v>361</v>
      </c>
      <c r="C18" s="202" t="s">
        <v>1025</v>
      </c>
      <c r="D18" s="175" t="s">
        <v>1027</v>
      </c>
      <c r="E18" s="16"/>
      <c r="F18" s="16"/>
      <c r="G18" s="16"/>
      <c r="H18" s="16"/>
      <c r="I18" s="16"/>
      <c r="J18" s="16"/>
      <c r="K18" s="16"/>
      <c r="L18" s="3"/>
      <c r="M18" s="3"/>
      <c r="N18" s="3"/>
      <c r="O18" s="3"/>
      <c r="P18" s="3"/>
      <c r="Q18" s="16"/>
      <c r="R18" s="16"/>
      <c r="S18" s="16"/>
      <c r="T18" s="16"/>
      <c r="U18" s="16"/>
      <c r="V18" s="16"/>
      <c r="W18" s="16"/>
      <c r="X18" s="16"/>
      <c r="Y18" s="16"/>
      <c r="Z18" s="16"/>
      <c r="AA18" s="16"/>
      <c r="AB18" s="47"/>
    </row>
    <row r="19" spans="1:28" ht="25.5" customHeight="1" hidden="1">
      <c r="A19" s="166" t="s">
        <v>626</v>
      </c>
      <c r="B19" s="82" t="s">
        <v>362</v>
      </c>
      <c r="C19" s="202" t="s">
        <v>1025</v>
      </c>
      <c r="D19" s="175" t="s">
        <v>1027</v>
      </c>
      <c r="E19" s="16"/>
      <c r="F19" s="16"/>
      <c r="G19" s="16"/>
      <c r="H19" s="16"/>
      <c r="I19" s="16"/>
      <c r="J19" s="16"/>
      <c r="K19" s="16"/>
      <c r="L19" s="3"/>
      <c r="M19" s="3"/>
      <c r="N19" s="3"/>
      <c r="O19" s="3"/>
      <c r="P19" s="3"/>
      <c r="Q19" s="16"/>
      <c r="R19" s="16"/>
      <c r="S19" s="16"/>
      <c r="T19" s="16"/>
      <c r="U19" s="16"/>
      <c r="V19" s="16"/>
      <c r="W19" s="16"/>
      <c r="X19" s="16"/>
      <c r="Y19" s="16"/>
      <c r="Z19" s="16"/>
      <c r="AA19" s="16"/>
      <c r="AB19" s="47"/>
    </row>
    <row r="20" spans="1:28" ht="12.75" hidden="1">
      <c r="A20" s="166" t="s">
        <v>463</v>
      </c>
      <c r="B20" s="82" t="s">
        <v>464</v>
      </c>
      <c r="C20" s="202" t="s">
        <v>1025</v>
      </c>
      <c r="D20" s="175" t="s">
        <v>1028</v>
      </c>
      <c r="E20" s="16"/>
      <c r="F20" s="16"/>
      <c r="G20" s="16"/>
      <c r="H20" s="16"/>
      <c r="I20" s="16"/>
      <c r="J20" s="16"/>
      <c r="K20" s="16"/>
      <c r="L20" s="3"/>
      <c r="M20" s="3"/>
      <c r="N20" s="3"/>
      <c r="O20" s="3"/>
      <c r="P20" s="3"/>
      <c r="Q20" s="16"/>
      <c r="R20" s="16"/>
      <c r="S20" s="16"/>
      <c r="T20" s="16"/>
      <c r="U20" s="16"/>
      <c r="V20" s="16"/>
      <c r="W20" s="16"/>
      <c r="X20" s="16"/>
      <c r="Y20" s="16"/>
      <c r="Z20" s="16"/>
      <c r="AA20" s="16"/>
      <c r="AB20" s="47"/>
    </row>
    <row r="21" spans="1:28" ht="22.5" hidden="1">
      <c r="A21" s="166" t="s">
        <v>625</v>
      </c>
      <c r="B21" s="82" t="s">
        <v>465</v>
      </c>
      <c r="C21" s="202" t="s">
        <v>1025</v>
      </c>
      <c r="D21" s="175" t="s">
        <v>1028</v>
      </c>
      <c r="E21" s="16"/>
      <c r="F21" s="16"/>
      <c r="G21" s="16"/>
      <c r="H21" s="16"/>
      <c r="I21" s="16"/>
      <c r="J21" s="16"/>
      <c r="K21" s="16"/>
      <c r="L21" s="3"/>
      <c r="M21" s="3"/>
      <c r="N21" s="3"/>
      <c r="O21" s="3"/>
      <c r="P21" s="3"/>
      <c r="Q21" s="16"/>
      <c r="R21" s="16"/>
      <c r="S21" s="16"/>
      <c r="T21" s="16"/>
      <c r="U21" s="16"/>
      <c r="V21" s="16"/>
      <c r="W21" s="16"/>
      <c r="X21" s="16"/>
      <c r="Y21" s="16"/>
      <c r="Z21" s="16"/>
      <c r="AA21" s="16"/>
      <c r="AB21" s="47"/>
    </row>
    <row r="22" spans="1:28" ht="33.75" hidden="1">
      <c r="A22" s="166" t="s">
        <v>626</v>
      </c>
      <c r="B22" s="82" t="s">
        <v>466</v>
      </c>
      <c r="C22" s="202" t="s">
        <v>1025</v>
      </c>
      <c r="D22" s="175" t="s">
        <v>1028</v>
      </c>
      <c r="E22" s="16"/>
      <c r="F22" s="16"/>
      <c r="G22" s="16"/>
      <c r="H22" s="16"/>
      <c r="I22" s="16"/>
      <c r="J22" s="16"/>
      <c r="K22" s="16"/>
      <c r="L22" s="3"/>
      <c r="M22" s="3"/>
      <c r="N22" s="3"/>
      <c r="O22" s="3"/>
      <c r="P22" s="3"/>
      <c r="Q22" s="16"/>
      <c r="R22" s="16"/>
      <c r="S22" s="16"/>
      <c r="T22" s="16"/>
      <c r="U22" s="16"/>
      <c r="V22" s="16"/>
      <c r="W22" s="16"/>
      <c r="X22" s="16"/>
      <c r="Y22" s="16"/>
      <c r="Z22" s="16"/>
      <c r="AA22" s="16"/>
      <c r="AB22" s="47"/>
    </row>
    <row r="23" spans="1:28" ht="27" customHeight="1" hidden="1">
      <c r="A23" s="167" t="s">
        <v>467</v>
      </c>
      <c r="B23" s="82" t="s">
        <v>468</v>
      </c>
      <c r="C23" s="192" t="s">
        <v>1025</v>
      </c>
      <c r="D23" s="235" t="s">
        <v>148</v>
      </c>
      <c r="E23" s="12"/>
      <c r="F23" s="12"/>
      <c r="G23" s="12"/>
      <c r="H23" s="12"/>
      <c r="I23" s="12"/>
      <c r="J23" s="12"/>
      <c r="K23" s="12"/>
      <c r="L23" s="1"/>
      <c r="M23" s="1"/>
      <c r="N23" s="1"/>
      <c r="O23" s="1"/>
      <c r="P23" s="1"/>
      <c r="Q23" s="12"/>
      <c r="R23" s="12"/>
      <c r="S23" s="12"/>
      <c r="T23" s="12"/>
      <c r="U23" s="12"/>
      <c r="V23" s="12"/>
      <c r="W23" s="12"/>
      <c r="X23" s="12"/>
      <c r="Y23" s="12"/>
      <c r="Z23" s="12"/>
      <c r="AA23" s="12"/>
      <c r="AB23" s="12"/>
    </row>
    <row r="24" spans="1:28" ht="22.5" hidden="1">
      <c r="A24" s="166" t="s">
        <v>625</v>
      </c>
      <c r="B24" s="82" t="s">
        <v>469</v>
      </c>
      <c r="C24" s="202" t="s">
        <v>1025</v>
      </c>
      <c r="D24" s="235" t="s">
        <v>148</v>
      </c>
      <c r="E24" s="17"/>
      <c r="F24" s="17"/>
      <c r="G24" s="17"/>
      <c r="H24" s="17"/>
      <c r="I24" s="17"/>
      <c r="J24" s="17"/>
      <c r="K24" s="17"/>
      <c r="L24" s="4"/>
      <c r="M24" s="4"/>
      <c r="N24" s="4"/>
      <c r="O24" s="4"/>
      <c r="P24" s="4"/>
      <c r="Q24" s="17"/>
      <c r="R24" s="17"/>
      <c r="S24" s="17"/>
      <c r="T24" s="17"/>
      <c r="U24" s="17"/>
      <c r="V24" s="17"/>
      <c r="W24" s="17"/>
      <c r="X24" s="17"/>
      <c r="Y24" s="17"/>
      <c r="Z24" s="17"/>
      <c r="AA24" s="17"/>
      <c r="AB24" s="46"/>
    </row>
    <row r="25" spans="1:28" s="6" customFormat="1" ht="27" customHeight="1" hidden="1">
      <c r="A25" s="166" t="s">
        <v>626</v>
      </c>
      <c r="B25" s="82" t="s">
        <v>470</v>
      </c>
      <c r="C25" s="202" t="s">
        <v>1025</v>
      </c>
      <c r="D25" s="175" t="s">
        <v>148</v>
      </c>
      <c r="E25" s="1"/>
      <c r="F25" s="1"/>
      <c r="G25" s="1"/>
      <c r="H25" s="1"/>
      <c r="I25" s="1"/>
      <c r="J25" s="1"/>
      <c r="K25" s="1"/>
      <c r="L25" s="1"/>
      <c r="M25" s="1"/>
      <c r="N25" s="1"/>
      <c r="O25" s="1"/>
      <c r="P25" s="1"/>
      <c r="Q25" s="12"/>
      <c r="R25" s="12"/>
      <c r="S25" s="12"/>
      <c r="T25" s="12"/>
      <c r="U25" s="12"/>
      <c r="V25" s="12"/>
      <c r="W25" s="12"/>
      <c r="X25" s="12"/>
      <c r="Y25" s="12"/>
      <c r="Z25" s="12"/>
      <c r="AA25" s="12"/>
      <c r="AB25" s="84"/>
    </row>
    <row r="26" spans="1:28" ht="78.75" hidden="1">
      <c r="A26" s="81" t="s">
        <v>471</v>
      </c>
      <c r="B26" s="82" t="s">
        <v>472</v>
      </c>
      <c r="C26" s="437" t="s">
        <v>1025</v>
      </c>
      <c r="D26" s="430" t="s">
        <v>1026</v>
      </c>
      <c r="E26" s="3"/>
      <c r="F26" s="3"/>
      <c r="G26" s="3"/>
      <c r="H26" s="3"/>
      <c r="I26" s="3"/>
      <c r="J26" s="3"/>
      <c r="K26" s="3"/>
      <c r="L26" s="3"/>
      <c r="M26" s="3"/>
      <c r="N26" s="3"/>
      <c r="O26" s="3"/>
      <c r="P26" s="3"/>
      <c r="Q26" s="3"/>
      <c r="R26" s="3"/>
      <c r="S26" s="3"/>
      <c r="T26" s="16"/>
      <c r="U26" s="16"/>
      <c r="V26" s="16"/>
      <c r="W26" s="16"/>
      <c r="X26" s="16"/>
      <c r="Y26" s="16"/>
      <c r="Z26" s="16"/>
      <c r="AA26" s="16"/>
      <c r="AB26" s="47"/>
    </row>
    <row r="27" spans="1:28" s="6" customFormat="1" ht="12.75" hidden="1">
      <c r="A27" s="79" t="s">
        <v>461</v>
      </c>
      <c r="B27" s="85"/>
      <c r="C27" s="429"/>
      <c r="D27" s="429"/>
      <c r="E27" s="4"/>
      <c r="F27" s="4"/>
      <c r="G27" s="4"/>
      <c r="H27" s="4"/>
      <c r="I27" s="4"/>
      <c r="J27" s="4"/>
      <c r="K27" s="4"/>
      <c r="L27" s="4"/>
      <c r="M27" s="4"/>
      <c r="N27" s="4"/>
      <c r="O27" s="4"/>
      <c r="P27" s="4"/>
      <c r="Q27" s="4"/>
      <c r="R27" s="4"/>
      <c r="S27" s="4"/>
      <c r="T27" s="17"/>
      <c r="U27" s="17"/>
      <c r="V27" s="17"/>
      <c r="W27" s="17"/>
      <c r="X27" s="17"/>
      <c r="Y27" s="17"/>
      <c r="Z27" s="17"/>
      <c r="AA27" s="17"/>
      <c r="AB27" s="46"/>
    </row>
    <row r="28" spans="1:28" ht="12.75" hidden="1">
      <c r="A28" s="81" t="s">
        <v>473</v>
      </c>
      <c r="B28" s="82" t="s">
        <v>474</v>
      </c>
      <c r="C28" s="175" t="s">
        <v>1025</v>
      </c>
      <c r="D28" s="175" t="s">
        <v>1027</v>
      </c>
      <c r="E28" s="3"/>
      <c r="F28" s="3"/>
      <c r="G28" s="3"/>
      <c r="H28" s="3"/>
      <c r="I28" s="3"/>
      <c r="J28" s="3"/>
      <c r="K28" s="3"/>
      <c r="L28" s="3"/>
      <c r="M28" s="3"/>
      <c r="N28" s="3"/>
      <c r="O28" s="3"/>
      <c r="P28" s="3"/>
      <c r="Q28" s="16"/>
      <c r="R28" s="16"/>
      <c r="S28" s="16"/>
      <c r="T28" s="16"/>
      <c r="U28" s="16"/>
      <c r="V28" s="16"/>
      <c r="W28" s="16"/>
      <c r="X28" s="16"/>
      <c r="Y28" s="16"/>
      <c r="Z28" s="16"/>
      <c r="AA28" s="16"/>
      <c r="AB28" s="47"/>
    </row>
    <row r="29" spans="1:28" ht="22.5" hidden="1">
      <c r="A29" s="166" t="s">
        <v>625</v>
      </c>
      <c r="B29" s="82" t="s">
        <v>475</v>
      </c>
      <c r="C29" s="175" t="s">
        <v>1025</v>
      </c>
      <c r="D29" s="175" t="s">
        <v>1027</v>
      </c>
      <c r="E29" s="3"/>
      <c r="F29" s="3"/>
      <c r="G29" s="3"/>
      <c r="H29" s="3"/>
      <c r="I29" s="3"/>
      <c r="J29" s="3"/>
      <c r="K29" s="3"/>
      <c r="L29" s="3"/>
      <c r="M29" s="3"/>
      <c r="N29" s="3"/>
      <c r="O29" s="3"/>
      <c r="P29" s="3"/>
      <c r="Q29" s="16"/>
      <c r="R29" s="16"/>
      <c r="S29" s="16"/>
      <c r="T29" s="16"/>
      <c r="U29" s="16"/>
      <c r="V29" s="16"/>
      <c r="W29" s="16"/>
      <c r="X29" s="16"/>
      <c r="Y29" s="16"/>
      <c r="Z29" s="16"/>
      <c r="AA29" s="16"/>
      <c r="AB29" s="47"/>
    </row>
    <row r="30" spans="1:28" ht="29.25" customHeight="1" hidden="1">
      <c r="A30" s="166" t="s">
        <v>626</v>
      </c>
      <c r="B30" s="82" t="s">
        <v>476</v>
      </c>
      <c r="C30" s="175" t="s">
        <v>1025</v>
      </c>
      <c r="D30" s="175" t="s">
        <v>1027</v>
      </c>
      <c r="E30" s="3"/>
      <c r="F30" s="3"/>
      <c r="G30" s="3"/>
      <c r="H30" s="3"/>
      <c r="I30" s="3"/>
      <c r="J30" s="3"/>
      <c r="K30" s="3"/>
      <c r="L30" s="3"/>
      <c r="M30" s="3"/>
      <c r="N30" s="3"/>
      <c r="O30" s="3"/>
      <c r="P30" s="3"/>
      <c r="Q30" s="16"/>
      <c r="R30" s="16"/>
      <c r="S30" s="16"/>
      <c r="T30" s="16"/>
      <c r="U30" s="16"/>
      <c r="V30" s="16"/>
      <c r="W30" s="16"/>
      <c r="X30" s="16"/>
      <c r="Y30" s="16"/>
      <c r="Z30" s="16"/>
      <c r="AA30" s="16"/>
      <c r="AB30" s="47"/>
    </row>
    <row r="31" spans="1:28" ht="12.75" hidden="1">
      <c r="A31" s="166" t="s">
        <v>477</v>
      </c>
      <c r="B31" s="82" t="s">
        <v>478</v>
      </c>
      <c r="C31" s="175" t="s">
        <v>1025</v>
      </c>
      <c r="D31" s="175" t="s">
        <v>1028</v>
      </c>
      <c r="E31" s="3"/>
      <c r="F31" s="3"/>
      <c r="G31" s="3"/>
      <c r="H31" s="3"/>
      <c r="I31" s="3"/>
      <c r="J31" s="3"/>
      <c r="K31" s="3"/>
      <c r="L31" s="3"/>
      <c r="M31" s="3"/>
      <c r="N31" s="3"/>
      <c r="O31" s="3"/>
      <c r="P31" s="3"/>
      <c r="Q31" s="16"/>
      <c r="R31" s="16"/>
      <c r="S31" s="16"/>
      <c r="T31" s="16"/>
      <c r="U31" s="16"/>
      <c r="V31" s="16"/>
      <c r="W31" s="16"/>
      <c r="X31" s="16"/>
      <c r="Y31" s="16"/>
      <c r="Z31" s="16"/>
      <c r="AA31" s="16"/>
      <c r="AB31" s="47"/>
    </row>
    <row r="32" spans="1:28" ht="22.5" hidden="1">
      <c r="A32" s="166" t="s">
        <v>625</v>
      </c>
      <c r="B32" s="82" t="s">
        <v>479</v>
      </c>
      <c r="C32" s="175" t="s">
        <v>1025</v>
      </c>
      <c r="D32" s="175" t="s">
        <v>1028</v>
      </c>
      <c r="E32" s="3"/>
      <c r="F32" s="3"/>
      <c r="G32" s="3"/>
      <c r="H32" s="3"/>
      <c r="I32" s="3"/>
      <c r="J32" s="3"/>
      <c r="K32" s="3"/>
      <c r="L32" s="3"/>
      <c r="M32" s="3"/>
      <c r="N32" s="3"/>
      <c r="O32" s="3"/>
      <c r="P32" s="3"/>
      <c r="Q32" s="16"/>
      <c r="R32" s="16"/>
      <c r="S32" s="16"/>
      <c r="T32" s="16"/>
      <c r="U32" s="16"/>
      <c r="V32" s="16"/>
      <c r="W32" s="16"/>
      <c r="X32" s="16"/>
      <c r="Y32" s="16"/>
      <c r="Z32" s="16"/>
      <c r="AA32" s="16"/>
      <c r="AB32" s="47"/>
    </row>
    <row r="33" spans="1:28" ht="33.75" hidden="1">
      <c r="A33" s="166" t="s">
        <v>626</v>
      </c>
      <c r="B33" s="82" t="s">
        <v>480</v>
      </c>
      <c r="C33" s="175" t="s">
        <v>1025</v>
      </c>
      <c r="D33" s="175" t="s">
        <v>1028</v>
      </c>
      <c r="E33" s="3"/>
      <c r="F33" s="3"/>
      <c r="G33" s="3"/>
      <c r="H33" s="3"/>
      <c r="I33" s="3"/>
      <c r="J33" s="3"/>
      <c r="K33" s="3"/>
      <c r="L33" s="3"/>
      <c r="M33" s="3"/>
      <c r="N33" s="3"/>
      <c r="O33" s="3"/>
      <c r="P33" s="3"/>
      <c r="Q33" s="16"/>
      <c r="R33" s="16"/>
      <c r="S33" s="16"/>
      <c r="T33" s="16"/>
      <c r="U33" s="16"/>
      <c r="V33" s="16"/>
      <c r="W33" s="16"/>
      <c r="X33" s="16"/>
      <c r="Y33" s="16"/>
      <c r="Z33" s="16"/>
      <c r="AA33" s="16"/>
      <c r="AB33" s="47"/>
    </row>
    <row r="34" spans="1:28" ht="22.5" hidden="1">
      <c r="A34" s="167" t="s">
        <v>481</v>
      </c>
      <c r="B34" s="24" t="s">
        <v>482</v>
      </c>
      <c r="C34" s="235" t="s">
        <v>1025</v>
      </c>
      <c r="D34" s="235" t="s">
        <v>148</v>
      </c>
      <c r="E34" s="1"/>
      <c r="F34" s="1"/>
      <c r="G34" s="1"/>
      <c r="H34" s="1"/>
      <c r="I34" s="1"/>
      <c r="J34" s="1"/>
      <c r="K34" s="1"/>
      <c r="L34" s="1"/>
      <c r="M34" s="1"/>
      <c r="N34" s="1"/>
      <c r="O34" s="1"/>
      <c r="P34" s="1"/>
      <c r="Q34" s="12"/>
      <c r="R34" s="12"/>
      <c r="S34" s="12"/>
      <c r="T34" s="12"/>
      <c r="U34" s="12"/>
      <c r="V34" s="12"/>
      <c r="W34" s="12"/>
      <c r="X34" s="12"/>
      <c r="Y34" s="12"/>
      <c r="Z34" s="12"/>
      <c r="AA34" s="12"/>
      <c r="AB34" s="12"/>
    </row>
    <row r="35" spans="1:28" ht="22.5" hidden="1">
      <c r="A35" s="166" t="s">
        <v>625</v>
      </c>
      <c r="B35" s="82" t="s">
        <v>483</v>
      </c>
      <c r="C35" s="175" t="s">
        <v>1025</v>
      </c>
      <c r="D35" s="175" t="s">
        <v>148</v>
      </c>
      <c r="E35" s="1"/>
      <c r="F35" s="1"/>
      <c r="G35" s="1"/>
      <c r="H35" s="1"/>
      <c r="I35" s="1"/>
      <c r="J35" s="1"/>
      <c r="K35" s="1"/>
      <c r="L35" s="1"/>
      <c r="M35" s="1"/>
      <c r="N35" s="1"/>
      <c r="O35" s="1"/>
      <c r="P35" s="1"/>
      <c r="Q35" s="12"/>
      <c r="R35" s="12"/>
      <c r="S35" s="12"/>
      <c r="T35" s="12"/>
      <c r="U35" s="12"/>
      <c r="V35" s="12"/>
      <c r="W35" s="12"/>
      <c r="X35" s="12"/>
      <c r="Y35" s="12"/>
      <c r="Z35" s="12"/>
      <c r="AA35" s="12"/>
      <c r="AB35" s="12"/>
    </row>
    <row r="36" spans="1:28" ht="28.5" customHeight="1" hidden="1">
      <c r="A36" s="166" t="s">
        <v>626</v>
      </c>
      <c r="B36" s="82" t="s">
        <v>484</v>
      </c>
      <c r="C36" s="175" t="s">
        <v>1025</v>
      </c>
      <c r="D36" s="175" t="s">
        <v>148</v>
      </c>
      <c r="E36" s="1"/>
      <c r="F36" s="1"/>
      <c r="G36" s="1"/>
      <c r="H36" s="1"/>
      <c r="I36" s="1"/>
      <c r="J36" s="1"/>
      <c r="K36" s="1"/>
      <c r="L36" s="1"/>
      <c r="M36" s="1"/>
      <c r="N36" s="1"/>
      <c r="O36" s="1"/>
      <c r="P36" s="1"/>
      <c r="Q36" s="12"/>
      <c r="R36" s="12"/>
      <c r="S36" s="12"/>
      <c r="T36" s="12"/>
      <c r="U36" s="12"/>
      <c r="V36" s="12"/>
      <c r="W36" s="12"/>
      <c r="X36" s="12"/>
      <c r="Y36" s="12"/>
      <c r="Z36" s="12"/>
      <c r="AA36" s="12"/>
      <c r="AB36" s="12"/>
    </row>
    <row r="37" spans="1:28" ht="47.25" customHeight="1" hidden="1">
      <c r="A37" s="81" t="s">
        <v>734</v>
      </c>
      <c r="B37" s="82" t="s">
        <v>921</v>
      </c>
      <c r="C37" s="430" t="s">
        <v>1025</v>
      </c>
      <c r="D37" s="430" t="s">
        <v>1026</v>
      </c>
      <c r="E37" s="1"/>
      <c r="F37" s="1"/>
      <c r="G37" s="1"/>
      <c r="H37" s="1"/>
      <c r="I37" s="1"/>
      <c r="J37" s="1"/>
      <c r="K37" s="1"/>
      <c r="L37" s="1"/>
      <c r="M37" s="1"/>
      <c r="N37" s="1"/>
      <c r="O37" s="1"/>
      <c r="P37" s="1"/>
      <c r="Q37" s="12"/>
      <c r="R37" s="12"/>
      <c r="S37" s="12"/>
      <c r="T37" s="12"/>
      <c r="U37" s="12"/>
      <c r="V37" s="12"/>
      <c r="W37" s="12"/>
      <c r="X37" s="12"/>
      <c r="Y37" s="12"/>
      <c r="Z37" s="12"/>
      <c r="AA37" s="12"/>
      <c r="AB37" s="12"/>
    </row>
    <row r="38" spans="1:28" ht="15" customHeight="1" hidden="1">
      <c r="A38" s="79" t="s">
        <v>461</v>
      </c>
      <c r="B38" s="630" t="s">
        <v>922</v>
      </c>
      <c r="C38" s="632" t="s">
        <v>1025</v>
      </c>
      <c r="D38" s="429"/>
      <c r="E38" s="634"/>
      <c r="F38" s="634"/>
      <c r="G38" s="634"/>
      <c r="H38" s="634"/>
      <c r="I38" s="634"/>
      <c r="J38" s="634"/>
      <c r="K38" s="634"/>
      <c r="L38" s="634"/>
      <c r="M38" s="634"/>
      <c r="N38" s="634"/>
      <c r="O38" s="634"/>
      <c r="P38" s="634"/>
      <c r="Q38" s="634"/>
      <c r="R38" s="634"/>
      <c r="S38" s="634"/>
      <c r="T38" s="634"/>
      <c r="U38" s="634"/>
      <c r="V38" s="634"/>
      <c r="W38" s="634"/>
      <c r="X38" s="634"/>
      <c r="Y38" s="634"/>
      <c r="Z38" s="634"/>
      <c r="AA38" s="634"/>
      <c r="AB38" s="634"/>
    </row>
    <row r="39" spans="1:28" ht="9.75" customHeight="1" hidden="1">
      <c r="A39" s="81" t="s">
        <v>473</v>
      </c>
      <c r="B39" s="631"/>
      <c r="C39" s="633"/>
      <c r="D39" s="430" t="s">
        <v>1027</v>
      </c>
      <c r="E39" s="635"/>
      <c r="F39" s="635"/>
      <c r="G39" s="635"/>
      <c r="H39" s="635"/>
      <c r="I39" s="635"/>
      <c r="J39" s="635"/>
      <c r="K39" s="635"/>
      <c r="L39" s="635"/>
      <c r="M39" s="635"/>
      <c r="N39" s="635"/>
      <c r="O39" s="635"/>
      <c r="P39" s="635"/>
      <c r="Q39" s="635"/>
      <c r="R39" s="635"/>
      <c r="S39" s="635"/>
      <c r="T39" s="635"/>
      <c r="U39" s="635"/>
      <c r="V39" s="635"/>
      <c r="W39" s="635"/>
      <c r="X39" s="635"/>
      <c r="Y39" s="635"/>
      <c r="Z39" s="635"/>
      <c r="AA39" s="635"/>
      <c r="AB39" s="635"/>
    </row>
    <row r="40" spans="1:28" ht="15.75" customHeight="1" hidden="1">
      <c r="A40" s="81" t="s">
        <v>477</v>
      </c>
      <c r="B40" s="82" t="s">
        <v>923</v>
      </c>
      <c r="C40" s="175" t="s">
        <v>1025</v>
      </c>
      <c r="D40" s="175" t="s">
        <v>1028</v>
      </c>
      <c r="E40" s="1"/>
      <c r="F40" s="1"/>
      <c r="G40" s="1"/>
      <c r="H40" s="1"/>
      <c r="I40" s="1"/>
      <c r="J40" s="1"/>
      <c r="K40" s="1"/>
      <c r="L40" s="1"/>
      <c r="M40" s="1"/>
      <c r="N40" s="1"/>
      <c r="O40" s="1"/>
      <c r="P40" s="1"/>
      <c r="Q40" s="12"/>
      <c r="R40" s="12"/>
      <c r="S40" s="12"/>
      <c r="T40" s="12"/>
      <c r="U40" s="12"/>
      <c r="V40" s="12"/>
      <c r="W40" s="12"/>
      <c r="X40" s="12"/>
      <c r="Y40" s="12"/>
      <c r="Z40" s="12"/>
      <c r="AA40" s="12"/>
      <c r="AB40" s="12"/>
    </row>
    <row r="41" spans="1:28" ht="21.75" customHeight="1" hidden="1">
      <c r="A41" s="83" t="s">
        <v>481</v>
      </c>
      <c r="B41" s="82" t="s">
        <v>924</v>
      </c>
      <c r="C41" s="175" t="s">
        <v>1025</v>
      </c>
      <c r="D41" s="175" t="s">
        <v>148</v>
      </c>
      <c r="E41" s="1"/>
      <c r="F41" s="1"/>
      <c r="G41" s="1"/>
      <c r="H41" s="1"/>
      <c r="I41" s="1"/>
      <c r="J41" s="1"/>
      <c r="K41" s="1"/>
      <c r="L41" s="1"/>
      <c r="M41" s="1"/>
      <c r="N41" s="1"/>
      <c r="O41" s="1"/>
      <c r="P41" s="1"/>
      <c r="Q41" s="12"/>
      <c r="R41" s="12"/>
      <c r="S41" s="12"/>
      <c r="T41" s="12"/>
      <c r="U41" s="12"/>
      <c r="V41" s="12"/>
      <c r="W41" s="12"/>
      <c r="X41" s="12"/>
      <c r="Y41" s="12"/>
      <c r="Z41" s="12"/>
      <c r="AA41" s="12"/>
      <c r="AB41" s="12"/>
    </row>
    <row r="42" spans="1:28" ht="36">
      <c r="A42" s="168" t="s">
        <v>107</v>
      </c>
      <c r="B42" s="74" t="s">
        <v>363</v>
      </c>
      <c r="C42" s="233" t="s">
        <v>1025</v>
      </c>
      <c r="D42" s="233" t="s">
        <v>1026</v>
      </c>
      <c r="E42" s="280"/>
      <c r="F42" s="64"/>
      <c r="G42" s="64"/>
      <c r="H42" s="64"/>
      <c r="I42" s="64"/>
      <c r="J42" s="64"/>
      <c r="K42" s="68">
        <f>7675300+299700</f>
        <v>7975000</v>
      </c>
      <c r="L42" s="68"/>
      <c r="M42" s="68"/>
      <c r="N42" s="68"/>
      <c r="O42" s="68"/>
      <c r="P42" s="68"/>
      <c r="Q42" s="68"/>
      <c r="R42" s="68"/>
      <c r="S42" s="68"/>
      <c r="T42" s="68"/>
      <c r="U42" s="68"/>
      <c r="V42" s="68"/>
      <c r="W42" s="68">
        <f>7673962.18+295036.65</f>
        <v>7968998.83</v>
      </c>
      <c r="X42" s="64"/>
      <c r="Y42" s="64"/>
      <c r="Z42" s="64"/>
      <c r="AA42" s="64"/>
      <c r="AB42" s="64"/>
    </row>
    <row r="43" spans="1:28" s="6" customFormat="1" ht="18">
      <c r="A43" s="169" t="s">
        <v>461</v>
      </c>
      <c r="B43" s="86"/>
      <c r="C43" s="429"/>
      <c r="D43" s="429"/>
      <c r="E43" s="281"/>
      <c r="F43" s="65"/>
      <c r="G43" s="65"/>
      <c r="H43" s="65"/>
      <c r="I43" s="65"/>
      <c r="J43" s="65"/>
      <c r="K43" s="65"/>
      <c r="L43" s="65"/>
      <c r="M43" s="65"/>
      <c r="N43" s="65"/>
      <c r="O43" s="65"/>
      <c r="P43" s="65"/>
      <c r="Q43" s="65"/>
      <c r="R43" s="65"/>
      <c r="S43" s="65"/>
      <c r="T43" s="65"/>
      <c r="U43" s="65"/>
      <c r="V43" s="65"/>
      <c r="W43" s="65"/>
      <c r="X43" s="65"/>
      <c r="Y43" s="65"/>
      <c r="Z43" s="65"/>
      <c r="AA43" s="65"/>
      <c r="AB43" s="123"/>
    </row>
    <row r="44" spans="1:28" ht="18">
      <c r="A44" s="166" t="s">
        <v>485</v>
      </c>
      <c r="B44" s="82" t="s">
        <v>364</v>
      </c>
      <c r="C44" s="175" t="s">
        <v>1025</v>
      </c>
      <c r="D44" s="175" t="s">
        <v>1027</v>
      </c>
      <c r="E44" s="271"/>
      <c r="F44" s="63"/>
      <c r="G44" s="63"/>
      <c r="H44" s="63"/>
      <c r="I44" s="63"/>
      <c r="J44" s="63"/>
      <c r="K44" s="63">
        <v>5184700</v>
      </c>
      <c r="L44" s="63"/>
      <c r="M44" s="63"/>
      <c r="N44" s="63"/>
      <c r="O44" s="63"/>
      <c r="P44" s="63"/>
      <c r="Q44" s="63"/>
      <c r="R44" s="63"/>
      <c r="S44" s="63"/>
      <c r="T44" s="63"/>
      <c r="U44" s="63"/>
      <c r="V44" s="63"/>
      <c r="W44" s="63">
        <v>5183703.96</v>
      </c>
      <c r="X44" s="63"/>
      <c r="Y44" s="63"/>
      <c r="Z44" s="63"/>
      <c r="AA44" s="63"/>
      <c r="AB44" s="124"/>
    </row>
    <row r="45" spans="1:28" ht="36">
      <c r="A45" s="166" t="s">
        <v>627</v>
      </c>
      <c r="B45" s="82" t="s">
        <v>365</v>
      </c>
      <c r="C45" s="175" t="s">
        <v>1025</v>
      </c>
      <c r="D45" s="175" t="s">
        <v>1027</v>
      </c>
      <c r="E45" s="271"/>
      <c r="F45" s="63"/>
      <c r="G45" s="63"/>
      <c r="H45" s="63"/>
      <c r="I45" s="63"/>
      <c r="J45" s="63"/>
      <c r="K45" s="63">
        <v>4157500</v>
      </c>
      <c r="L45" s="63"/>
      <c r="M45" s="63"/>
      <c r="N45" s="63"/>
      <c r="O45" s="63"/>
      <c r="P45" s="63"/>
      <c r="Q45" s="63"/>
      <c r="R45" s="63"/>
      <c r="S45" s="63"/>
      <c r="T45" s="63"/>
      <c r="U45" s="63"/>
      <c r="V45" s="63"/>
      <c r="W45" s="63">
        <v>4156843.18</v>
      </c>
      <c r="X45" s="63"/>
      <c r="Y45" s="63"/>
      <c r="Z45" s="63"/>
      <c r="AA45" s="63"/>
      <c r="AB45" s="124"/>
    </row>
    <row r="46" spans="1:28" ht="27.75" customHeight="1">
      <c r="A46" s="166" t="s">
        <v>626</v>
      </c>
      <c r="B46" s="82" t="s">
        <v>366</v>
      </c>
      <c r="C46" s="175" t="s">
        <v>1025</v>
      </c>
      <c r="D46" s="175" t="s">
        <v>1027</v>
      </c>
      <c r="E46" s="271"/>
      <c r="F46" s="63"/>
      <c r="G46" s="63"/>
      <c r="H46" s="63"/>
      <c r="I46" s="63"/>
      <c r="J46" s="63"/>
      <c r="K46" s="63">
        <f>K44-K45</f>
        <v>1027200</v>
      </c>
      <c r="L46" s="63"/>
      <c r="M46" s="63"/>
      <c r="N46" s="63"/>
      <c r="O46" s="63"/>
      <c r="P46" s="63"/>
      <c r="Q46" s="63"/>
      <c r="R46" s="63"/>
      <c r="S46" s="63"/>
      <c r="T46" s="63"/>
      <c r="U46" s="63"/>
      <c r="V46" s="63"/>
      <c r="W46" s="63">
        <f>W44-W45</f>
        <v>1026860.7799999998</v>
      </c>
      <c r="X46" s="63"/>
      <c r="Y46" s="63"/>
      <c r="Z46" s="63"/>
      <c r="AA46" s="63"/>
      <c r="AB46" s="124"/>
    </row>
    <row r="47" spans="1:28" ht="18">
      <c r="A47" s="166" t="s">
        <v>477</v>
      </c>
      <c r="B47" s="82" t="s">
        <v>486</v>
      </c>
      <c r="C47" s="175" t="s">
        <v>1025</v>
      </c>
      <c r="D47" s="175" t="s">
        <v>1028</v>
      </c>
      <c r="E47" s="271"/>
      <c r="F47" s="63"/>
      <c r="G47" s="63"/>
      <c r="H47" s="63"/>
      <c r="I47" s="63"/>
      <c r="J47" s="63"/>
      <c r="K47" s="63">
        <v>862100</v>
      </c>
      <c r="L47" s="63"/>
      <c r="M47" s="63"/>
      <c r="N47" s="63"/>
      <c r="O47" s="63"/>
      <c r="P47" s="63"/>
      <c r="Q47" s="63"/>
      <c r="R47" s="63"/>
      <c r="S47" s="63"/>
      <c r="T47" s="63"/>
      <c r="U47" s="63"/>
      <c r="V47" s="63"/>
      <c r="W47" s="63">
        <v>862034.69</v>
      </c>
      <c r="X47" s="63"/>
      <c r="Y47" s="63"/>
      <c r="Z47" s="63"/>
      <c r="AA47" s="63"/>
      <c r="AB47" s="124"/>
    </row>
    <row r="48" spans="1:28" ht="36">
      <c r="A48" s="166" t="s">
        <v>627</v>
      </c>
      <c r="B48" s="82" t="s">
        <v>487</v>
      </c>
      <c r="C48" s="175" t="s">
        <v>1025</v>
      </c>
      <c r="D48" s="175" t="s">
        <v>1028</v>
      </c>
      <c r="E48" s="271"/>
      <c r="F48" s="63"/>
      <c r="G48" s="63"/>
      <c r="H48" s="63"/>
      <c r="I48" s="63"/>
      <c r="J48" s="63"/>
      <c r="K48" s="63">
        <v>804200</v>
      </c>
      <c r="L48" s="63"/>
      <c r="M48" s="63"/>
      <c r="N48" s="63"/>
      <c r="O48" s="63"/>
      <c r="P48" s="63"/>
      <c r="Q48" s="63"/>
      <c r="R48" s="63"/>
      <c r="S48" s="63"/>
      <c r="T48" s="63"/>
      <c r="U48" s="63"/>
      <c r="V48" s="63"/>
      <c r="W48" s="63">
        <v>804193.17</v>
      </c>
      <c r="X48" s="63"/>
      <c r="Y48" s="63"/>
      <c r="Z48" s="63"/>
      <c r="AA48" s="63"/>
      <c r="AB48" s="124"/>
    </row>
    <row r="49" spans="1:28" ht="28.5" customHeight="1">
      <c r="A49" s="166" t="s">
        <v>626</v>
      </c>
      <c r="B49" s="82" t="s">
        <v>488</v>
      </c>
      <c r="C49" s="175" t="s">
        <v>1025</v>
      </c>
      <c r="D49" s="176">
        <v>212</v>
      </c>
      <c r="E49" s="271"/>
      <c r="F49" s="63"/>
      <c r="G49" s="63"/>
      <c r="H49" s="63"/>
      <c r="I49" s="63"/>
      <c r="J49" s="63"/>
      <c r="K49" s="63">
        <f>K47-K48</f>
        <v>57900</v>
      </c>
      <c r="L49" s="63"/>
      <c r="M49" s="63"/>
      <c r="N49" s="63"/>
      <c r="O49" s="63"/>
      <c r="P49" s="63"/>
      <c r="Q49" s="63"/>
      <c r="R49" s="63"/>
      <c r="S49" s="63"/>
      <c r="T49" s="63"/>
      <c r="U49" s="63"/>
      <c r="V49" s="63"/>
      <c r="W49" s="63">
        <f>W47-W48</f>
        <v>57841.5199999999</v>
      </c>
      <c r="X49" s="63"/>
      <c r="Y49" s="63"/>
      <c r="Z49" s="63"/>
      <c r="AA49" s="63"/>
      <c r="AB49" s="124"/>
    </row>
    <row r="50" spans="1:28" ht="24">
      <c r="A50" s="167" t="s">
        <v>489</v>
      </c>
      <c r="B50" s="24" t="s">
        <v>490</v>
      </c>
      <c r="C50" s="235" t="s">
        <v>1025</v>
      </c>
      <c r="D50" s="191">
        <v>213</v>
      </c>
      <c r="E50" s="280"/>
      <c r="F50" s="64"/>
      <c r="G50" s="64"/>
      <c r="H50" s="64"/>
      <c r="I50" s="64"/>
      <c r="J50" s="64"/>
      <c r="K50" s="64">
        <v>1628500</v>
      </c>
      <c r="L50" s="64"/>
      <c r="M50" s="64"/>
      <c r="N50" s="64"/>
      <c r="O50" s="64"/>
      <c r="P50" s="64"/>
      <c r="Q50" s="64"/>
      <c r="R50" s="64"/>
      <c r="S50" s="64"/>
      <c r="T50" s="64"/>
      <c r="U50" s="64"/>
      <c r="V50" s="64"/>
      <c r="W50" s="64">
        <v>1628223.53</v>
      </c>
      <c r="X50" s="64"/>
      <c r="Y50" s="64"/>
      <c r="Z50" s="64"/>
      <c r="AA50" s="64"/>
      <c r="AB50" s="64"/>
    </row>
    <row r="51" spans="1:28" ht="36">
      <c r="A51" s="166" t="s">
        <v>627</v>
      </c>
      <c r="B51" s="80" t="s">
        <v>491</v>
      </c>
      <c r="C51" s="235" t="s">
        <v>1025</v>
      </c>
      <c r="D51" s="236">
        <v>213</v>
      </c>
      <c r="E51" s="281"/>
      <c r="F51" s="65"/>
      <c r="G51" s="65"/>
      <c r="H51" s="65"/>
      <c r="I51" s="65"/>
      <c r="J51" s="65"/>
      <c r="K51" s="65">
        <v>1314630</v>
      </c>
      <c r="L51" s="65"/>
      <c r="M51" s="65"/>
      <c r="N51" s="65"/>
      <c r="O51" s="65"/>
      <c r="P51" s="65"/>
      <c r="Q51" s="65"/>
      <c r="R51" s="65"/>
      <c r="S51" s="65"/>
      <c r="T51" s="65"/>
      <c r="U51" s="65"/>
      <c r="V51" s="65"/>
      <c r="W51" s="65">
        <v>1314386.21</v>
      </c>
      <c r="X51" s="65"/>
      <c r="Y51" s="65"/>
      <c r="Z51" s="65"/>
      <c r="AA51" s="65"/>
      <c r="AB51" s="123"/>
    </row>
    <row r="52" spans="1:28" s="6" customFormat="1" ht="28.5" customHeight="1">
      <c r="A52" s="166" t="s">
        <v>626</v>
      </c>
      <c r="B52" s="87" t="s">
        <v>492</v>
      </c>
      <c r="C52" s="235" t="s">
        <v>1025</v>
      </c>
      <c r="D52" s="191">
        <v>213</v>
      </c>
      <c r="E52" s="280"/>
      <c r="F52" s="64"/>
      <c r="G52" s="64"/>
      <c r="H52" s="64"/>
      <c r="I52" s="64"/>
      <c r="J52" s="64"/>
      <c r="K52" s="64">
        <f>K50-K51</f>
        <v>313870</v>
      </c>
      <c r="L52" s="64"/>
      <c r="M52" s="64"/>
      <c r="N52" s="64"/>
      <c r="O52" s="64"/>
      <c r="P52" s="64"/>
      <c r="Q52" s="64"/>
      <c r="R52" s="64"/>
      <c r="S52" s="64"/>
      <c r="T52" s="64"/>
      <c r="U52" s="64"/>
      <c r="V52" s="64"/>
      <c r="W52" s="64">
        <f>W50-W51</f>
        <v>313837.32000000007</v>
      </c>
      <c r="X52" s="64"/>
      <c r="Y52" s="64"/>
      <c r="Z52" s="64"/>
      <c r="AA52" s="64"/>
      <c r="AB52" s="125"/>
    </row>
    <row r="53" spans="1:28" ht="67.5" hidden="1">
      <c r="A53" s="81" t="s">
        <v>493</v>
      </c>
      <c r="B53" s="82" t="s">
        <v>494</v>
      </c>
      <c r="C53" s="175" t="s">
        <v>1025</v>
      </c>
      <c r="D53" s="176">
        <v>0</v>
      </c>
      <c r="E53" s="271"/>
      <c r="F53" s="63"/>
      <c r="G53" s="63"/>
      <c r="H53" s="63"/>
      <c r="I53" s="63"/>
      <c r="J53" s="63"/>
      <c r="K53" s="63"/>
      <c r="L53" s="63"/>
      <c r="M53" s="63"/>
      <c r="N53" s="63"/>
      <c r="O53" s="63"/>
      <c r="P53" s="63"/>
      <c r="Q53" s="63"/>
      <c r="R53" s="63"/>
      <c r="S53" s="63"/>
      <c r="T53" s="63"/>
      <c r="U53" s="63"/>
      <c r="V53" s="63"/>
      <c r="W53" s="63"/>
      <c r="X53" s="63"/>
      <c r="Y53" s="63"/>
      <c r="Z53" s="63"/>
      <c r="AA53" s="63"/>
      <c r="AB53" s="124"/>
    </row>
    <row r="54" spans="1:28" s="6" customFormat="1" ht="18" hidden="1">
      <c r="A54" s="79" t="s">
        <v>461</v>
      </c>
      <c r="B54" s="88"/>
      <c r="C54" s="173"/>
      <c r="D54" s="237"/>
      <c r="E54" s="281"/>
      <c r="F54" s="65"/>
      <c r="G54" s="65"/>
      <c r="H54" s="65"/>
      <c r="I54" s="65"/>
      <c r="J54" s="65"/>
      <c r="K54" s="65"/>
      <c r="L54" s="65"/>
      <c r="M54" s="65"/>
      <c r="N54" s="65"/>
      <c r="O54" s="65"/>
      <c r="P54" s="65"/>
      <c r="Q54" s="65"/>
      <c r="R54" s="65"/>
      <c r="S54" s="65"/>
      <c r="T54" s="65"/>
      <c r="U54" s="65"/>
      <c r="V54" s="65"/>
      <c r="W54" s="65"/>
      <c r="X54" s="65"/>
      <c r="Y54" s="65"/>
      <c r="Z54" s="65"/>
      <c r="AA54" s="65"/>
      <c r="AB54" s="123"/>
    </row>
    <row r="55" spans="1:28" ht="18" hidden="1">
      <c r="A55" s="81" t="s">
        <v>495</v>
      </c>
      <c r="B55" s="10" t="s">
        <v>496</v>
      </c>
      <c r="C55" s="175" t="s">
        <v>1025</v>
      </c>
      <c r="D55" s="176">
        <v>211</v>
      </c>
      <c r="E55" s="271"/>
      <c r="F55" s="63"/>
      <c r="G55" s="63"/>
      <c r="H55" s="63"/>
      <c r="I55" s="63"/>
      <c r="J55" s="63"/>
      <c r="K55" s="63"/>
      <c r="L55" s="63"/>
      <c r="M55" s="63"/>
      <c r="N55" s="63"/>
      <c r="O55" s="63"/>
      <c r="P55" s="63"/>
      <c r="Q55" s="63"/>
      <c r="R55" s="63"/>
      <c r="S55" s="63"/>
      <c r="T55" s="63"/>
      <c r="U55" s="63"/>
      <c r="V55" s="63"/>
      <c r="W55" s="63"/>
      <c r="X55" s="63"/>
      <c r="Y55" s="63"/>
      <c r="Z55" s="63"/>
      <c r="AA55" s="63"/>
      <c r="AB55" s="124"/>
    </row>
    <row r="56" spans="1:28" ht="33.75" hidden="1">
      <c r="A56" s="166" t="s">
        <v>627</v>
      </c>
      <c r="B56" s="10" t="s">
        <v>497</v>
      </c>
      <c r="C56" s="175" t="s">
        <v>1025</v>
      </c>
      <c r="D56" s="176">
        <v>211</v>
      </c>
      <c r="E56" s="271"/>
      <c r="F56" s="63"/>
      <c r="G56" s="63"/>
      <c r="H56" s="63"/>
      <c r="I56" s="63"/>
      <c r="J56" s="63"/>
      <c r="K56" s="63"/>
      <c r="L56" s="63"/>
      <c r="M56" s="63"/>
      <c r="N56" s="63"/>
      <c r="O56" s="63"/>
      <c r="P56" s="63"/>
      <c r="Q56" s="63"/>
      <c r="R56" s="63"/>
      <c r="S56" s="63"/>
      <c r="T56" s="63"/>
      <c r="U56" s="63"/>
      <c r="V56" s="63"/>
      <c r="W56" s="63"/>
      <c r="X56" s="63"/>
      <c r="Y56" s="63"/>
      <c r="Z56" s="63"/>
      <c r="AA56" s="63"/>
      <c r="AB56" s="124"/>
    </row>
    <row r="57" spans="1:28" ht="27.75" customHeight="1" hidden="1">
      <c r="A57" s="166" t="s">
        <v>626</v>
      </c>
      <c r="B57" s="10" t="s">
        <v>498</v>
      </c>
      <c r="C57" s="175" t="s">
        <v>1025</v>
      </c>
      <c r="D57" s="176">
        <v>211</v>
      </c>
      <c r="E57" s="271"/>
      <c r="F57" s="63"/>
      <c r="G57" s="63"/>
      <c r="H57" s="63"/>
      <c r="I57" s="63"/>
      <c r="J57" s="63"/>
      <c r="K57" s="63"/>
      <c r="L57" s="63"/>
      <c r="M57" s="63"/>
      <c r="N57" s="63"/>
      <c r="O57" s="63"/>
      <c r="P57" s="63"/>
      <c r="Q57" s="63"/>
      <c r="R57" s="63"/>
      <c r="S57" s="63"/>
      <c r="T57" s="63"/>
      <c r="U57" s="63"/>
      <c r="V57" s="63"/>
      <c r="W57" s="63"/>
      <c r="X57" s="63"/>
      <c r="Y57" s="63"/>
      <c r="Z57" s="63"/>
      <c r="AA57" s="63"/>
      <c r="AB57" s="124"/>
    </row>
    <row r="58" spans="1:28" ht="18" hidden="1">
      <c r="A58" s="166" t="s">
        <v>477</v>
      </c>
      <c r="B58" s="10" t="s">
        <v>499</v>
      </c>
      <c r="C58" s="175" t="s">
        <v>1025</v>
      </c>
      <c r="D58" s="176">
        <v>212</v>
      </c>
      <c r="E58" s="271"/>
      <c r="F58" s="63"/>
      <c r="G58" s="63"/>
      <c r="H58" s="63"/>
      <c r="I58" s="63"/>
      <c r="J58" s="63"/>
      <c r="K58" s="63"/>
      <c r="L58" s="63"/>
      <c r="M58" s="63"/>
      <c r="N58" s="63"/>
      <c r="O58" s="63"/>
      <c r="P58" s="63"/>
      <c r="Q58" s="63"/>
      <c r="R58" s="63"/>
      <c r="S58" s="63"/>
      <c r="T58" s="63"/>
      <c r="U58" s="63"/>
      <c r="V58" s="63"/>
      <c r="W58" s="63"/>
      <c r="X58" s="63"/>
      <c r="Y58" s="63"/>
      <c r="Z58" s="63"/>
      <c r="AA58" s="63"/>
      <c r="AB58" s="124"/>
    </row>
    <row r="59" spans="1:28" ht="33.75" hidden="1">
      <c r="A59" s="166" t="s">
        <v>627</v>
      </c>
      <c r="B59" s="10" t="s">
        <v>500</v>
      </c>
      <c r="C59" s="175" t="s">
        <v>1025</v>
      </c>
      <c r="D59" s="176">
        <v>212</v>
      </c>
      <c r="E59" s="271"/>
      <c r="F59" s="63"/>
      <c r="G59" s="63"/>
      <c r="H59" s="63"/>
      <c r="I59" s="63"/>
      <c r="J59" s="63"/>
      <c r="K59" s="63"/>
      <c r="L59" s="63"/>
      <c r="M59" s="63"/>
      <c r="N59" s="63"/>
      <c r="O59" s="63"/>
      <c r="P59" s="63"/>
      <c r="Q59" s="63"/>
      <c r="R59" s="63"/>
      <c r="S59" s="63"/>
      <c r="T59" s="63"/>
      <c r="U59" s="63"/>
      <c r="V59" s="63"/>
      <c r="W59" s="63"/>
      <c r="X59" s="63"/>
      <c r="Y59" s="63"/>
      <c r="Z59" s="63"/>
      <c r="AA59" s="63"/>
      <c r="AB59" s="124"/>
    </row>
    <row r="60" spans="1:28" ht="33.75" hidden="1">
      <c r="A60" s="166" t="s">
        <v>626</v>
      </c>
      <c r="B60" s="10" t="s">
        <v>501</v>
      </c>
      <c r="C60" s="175" t="s">
        <v>1025</v>
      </c>
      <c r="D60" s="176">
        <v>212</v>
      </c>
      <c r="E60" s="271"/>
      <c r="F60" s="63"/>
      <c r="G60" s="63"/>
      <c r="H60" s="63"/>
      <c r="I60" s="63"/>
      <c r="J60" s="63"/>
      <c r="K60" s="63"/>
      <c r="L60" s="63"/>
      <c r="M60" s="63"/>
      <c r="N60" s="63"/>
      <c r="O60" s="63"/>
      <c r="P60" s="63"/>
      <c r="Q60" s="63"/>
      <c r="R60" s="63"/>
      <c r="S60" s="63"/>
      <c r="T60" s="63"/>
      <c r="U60" s="63"/>
      <c r="V60" s="63"/>
      <c r="W60" s="63"/>
      <c r="X60" s="63"/>
      <c r="Y60" s="63"/>
      <c r="Z60" s="63"/>
      <c r="AA60" s="63"/>
      <c r="AB60" s="124"/>
    </row>
    <row r="61" spans="1:28" ht="22.5" hidden="1">
      <c r="A61" s="167" t="s">
        <v>489</v>
      </c>
      <c r="B61" s="87" t="s">
        <v>502</v>
      </c>
      <c r="C61" s="170" t="s">
        <v>1025</v>
      </c>
      <c r="D61" s="171">
        <v>213</v>
      </c>
      <c r="E61" s="280"/>
      <c r="F61" s="64"/>
      <c r="G61" s="64"/>
      <c r="H61" s="64"/>
      <c r="I61" s="64"/>
      <c r="J61" s="64"/>
      <c r="K61" s="64"/>
      <c r="L61" s="64"/>
      <c r="M61" s="64"/>
      <c r="N61" s="64"/>
      <c r="O61" s="64"/>
      <c r="P61" s="64"/>
      <c r="Q61" s="64"/>
      <c r="R61" s="64"/>
      <c r="S61" s="64"/>
      <c r="T61" s="64"/>
      <c r="U61" s="64"/>
      <c r="V61" s="64"/>
      <c r="W61" s="64"/>
      <c r="X61" s="64"/>
      <c r="Y61" s="64"/>
      <c r="Z61" s="64"/>
      <c r="AA61" s="64"/>
      <c r="AB61" s="64"/>
    </row>
    <row r="62" spans="1:28" ht="33.75" hidden="1">
      <c r="A62" s="166" t="s">
        <v>627</v>
      </c>
      <c r="B62" s="82" t="s">
        <v>503</v>
      </c>
      <c r="C62" s="170" t="s">
        <v>1025</v>
      </c>
      <c r="D62" s="176">
        <v>213</v>
      </c>
      <c r="E62" s="271"/>
      <c r="F62" s="63"/>
      <c r="G62" s="63"/>
      <c r="H62" s="63"/>
      <c r="I62" s="63"/>
      <c r="J62" s="63"/>
      <c r="K62" s="63"/>
      <c r="L62" s="63"/>
      <c r="M62" s="63"/>
      <c r="N62" s="63"/>
      <c r="O62" s="63"/>
      <c r="P62" s="63"/>
      <c r="Q62" s="63"/>
      <c r="R62" s="63"/>
      <c r="S62" s="63"/>
      <c r="T62" s="63"/>
      <c r="U62" s="63"/>
      <c r="V62" s="63"/>
      <c r="W62" s="63"/>
      <c r="X62" s="63"/>
      <c r="Y62" s="63"/>
      <c r="Z62" s="63"/>
      <c r="AA62" s="63"/>
      <c r="AB62" s="63"/>
    </row>
    <row r="63" spans="1:28" ht="28.5" customHeight="1" hidden="1">
      <c r="A63" s="166" t="s">
        <v>626</v>
      </c>
      <c r="B63" s="82" t="s">
        <v>504</v>
      </c>
      <c r="C63" s="170" t="s">
        <v>1025</v>
      </c>
      <c r="D63" s="176">
        <v>213</v>
      </c>
      <c r="E63" s="271"/>
      <c r="F63" s="63"/>
      <c r="G63" s="63"/>
      <c r="H63" s="63"/>
      <c r="I63" s="63"/>
      <c r="J63" s="63"/>
      <c r="K63" s="63"/>
      <c r="L63" s="63"/>
      <c r="M63" s="63"/>
      <c r="N63" s="63"/>
      <c r="O63" s="63"/>
      <c r="P63" s="63"/>
      <c r="Q63" s="63"/>
      <c r="R63" s="63"/>
      <c r="S63" s="63"/>
      <c r="T63" s="63"/>
      <c r="U63" s="63"/>
      <c r="V63" s="63"/>
      <c r="W63" s="63"/>
      <c r="X63" s="63"/>
      <c r="Y63" s="63"/>
      <c r="Z63" s="63"/>
      <c r="AA63" s="63"/>
      <c r="AB63" s="63"/>
    </row>
    <row r="64" spans="1:28" ht="45" customHeight="1" hidden="1">
      <c r="A64" s="81" t="s">
        <v>734</v>
      </c>
      <c r="B64" s="82" t="s">
        <v>735</v>
      </c>
      <c r="C64" s="175" t="s">
        <v>1025</v>
      </c>
      <c r="D64" s="175" t="s">
        <v>1026</v>
      </c>
      <c r="E64" s="271"/>
      <c r="F64" s="63"/>
      <c r="G64" s="63"/>
      <c r="H64" s="63"/>
      <c r="I64" s="63"/>
      <c r="J64" s="63"/>
      <c r="K64" s="63"/>
      <c r="L64" s="63"/>
      <c r="M64" s="63"/>
      <c r="N64" s="63"/>
      <c r="O64" s="63"/>
      <c r="P64" s="63"/>
      <c r="Q64" s="63"/>
      <c r="R64" s="63"/>
      <c r="S64" s="63"/>
      <c r="T64" s="63"/>
      <c r="U64" s="63"/>
      <c r="V64" s="63"/>
      <c r="W64" s="63"/>
      <c r="X64" s="63"/>
      <c r="Y64" s="63"/>
      <c r="Z64" s="63"/>
      <c r="AA64" s="63"/>
      <c r="AB64" s="63"/>
    </row>
    <row r="65" spans="1:28" ht="14.25" customHeight="1" hidden="1">
      <c r="A65" s="79" t="s">
        <v>461</v>
      </c>
      <c r="B65" s="630" t="s">
        <v>736</v>
      </c>
      <c r="C65" s="632" t="s">
        <v>1025</v>
      </c>
      <c r="D65" s="429"/>
      <c r="E65" s="636"/>
      <c r="F65" s="638"/>
      <c r="G65" s="638"/>
      <c r="H65" s="638"/>
      <c r="I65" s="638"/>
      <c r="J65" s="638"/>
      <c r="K65" s="638"/>
      <c r="L65" s="638"/>
      <c r="M65" s="638"/>
      <c r="N65" s="638"/>
      <c r="O65" s="638"/>
      <c r="P65" s="638"/>
      <c r="Q65" s="638"/>
      <c r="R65" s="638"/>
      <c r="S65" s="638"/>
      <c r="T65" s="638"/>
      <c r="U65" s="638"/>
      <c r="V65" s="638"/>
      <c r="W65" s="638"/>
      <c r="X65" s="638"/>
      <c r="Y65" s="638"/>
      <c r="Z65" s="638"/>
      <c r="AA65" s="638"/>
      <c r="AB65" s="638"/>
    </row>
    <row r="66" spans="1:28" ht="13.5" customHeight="1" hidden="1">
      <c r="A66" s="81" t="s">
        <v>473</v>
      </c>
      <c r="B66" s="631"/>
      <c r="C66" s="633"/>
      <c r="D66" s="430" t="s">
        <v>1027</v>
      </c>
      <c r="E66" s="637"/>
      <c r="F66" s="639"/>
      <c r="G66" s="639"/>
      <c r="H66" s="639"/>
      <c r="I66" s="639"/>
      <c r="J66" s="639"/>
      <c r="K66" s="639"/>
      <c r="L66" s="639"/>
      <c r="M66" s="639"/>
      <c r="N66" s="639"/>
      <c r="O66" s="639"/>
      <c r="P66" s="639"/>
      <c r="Q66" s="639"/>
      <c r="R66" s="639"/>
      <c r="S66" s="639"/>
      <c r="T66" s="639"/>
      <c r="U66" s="639"/>
      <c r="V66" s="639"/>
      <c r="W66" s="639"/>
      <c r="X66" s="639"/>
      <c r="Y66" s="639"/>
      <c r="Z66" s="639"/>
      <c r="AA66" s="639"/>
      <c r="AB66" s="639"/>
    </row>
    <row r="67" spans="1:28" ht="15" customHeight="1" hidden="1">
      <c r="A67" s="81" t="s">
        <v>477</v>
      </c>
      <c r="B67" s="82" t="s">
        <v>737</v>
      </c>
      <c r="C67" s="175" t="s">
        <v>1025</v>
      </c>
      <c r="D67" s="175" t="s">
        <v>1028</v>
      </c>
      <c r="E67" s="271"/>
      <c r="F67" s="63"/>
      <c r="G67" s="63"/>
      <c r="H67" s="63"/>
      <c r="I67" s="63"/>
      <c r="J67" s="63"/>
      <c r="K67" s="63"/>
      <c r="L67" s="63"/>
      <c r="M67" s="63"/>
      <c r="N67" s="63"/>
      <c r="O67" s="63"/>
      <c r="P67" s="63"/>
      <c r="Q67" s="63"/>
      <c r="R67" s="63"/>
      <c r="S67" s="63"/>
      <c r="T67" s="63"/>
      <c r="U67" s="63"/>
      <c r="V67" s="63"/>
      <c r="W67" s="63"/>
      <c r="X67" s="63"/>
      <c r="Y67" s="63"/>
      <c r="Z67" s="63"/>
      <c r="AA67" s="63"/>
      <c r="AB67" s="63"/>
    </row>
    <row r="68" spans="1:28" ht="25.5" customHeight="1" hidden="1">
      <c r="A68" s="83" t="s">
        <v>481</v>
      </c>
      <c r="B68" s="82" t="s">
        <v>738</v>
      </c>
      <c r="C68" s="170" t="s">
        <v>1025</v>
      </c>
      <c r="D68" s="175" t="s">
        <v>148</v>
      </c>
      <c r="E68" s="271"/>
      <c r="F68" s="63"/>
      <c r="G68" s="63"/>
      <c r="H68" s="63"/>
      <c r="I68" s="63"/>
      <c r="J68" s="63"/>
      <c r="K68" s="63"/>
      <c r="L68" s="63"/>
      <c r="M68" s="63"/>
      <c r="N68" s="63"/>
      <c r="O68" s="63"/>
      <c r="P68" s="63"/>
      <c r="Q68" s="63"/>
      <c r="R68" s="63"/>
      <c r="S68" s="63"/>
      <c r="T68" s="63"/>
      <c r="U68" s="63"/>
      <c r="V68" s="63"/>
      <c r="W68" s="63"/>
      <c r="X68" s="63"/>
      <c r="Y68" s="63"/>
      <c r="Z68" s="63"/>
      <c r="AA68" s="63"/>
      <c r="AB68" s="63"/>
    </row>
    <row r="69" spans="1:28" ht="72.75" customHeight="1" hidden="1">
      <c r="A69" s="166" t="s">
        <v>925</v>
      </c>
      <c r="B69" s="170" t="s">
        <v>926</v>
      </c>
      <c r="C69" s="170" t="s">
        <v>1025</v>
      </c>
      <c r="D69" s="170" t="s">
        <v>1026</v>
      </c>
      <c r="E69" s="282"/>
      <c r="F69" s="272"/>
      <c r="G69" s="272"/>
      <c r="H69" s="272"/>
      <c r="I69" s="272"/>
      <c r="J69" s="272"/>
      <c r="K69" s="272"/>
      <c r="L69" s="272"/>
      <c r="M69" s="272"/>
      <c r="N69" s="272"/>
      <c r="O69" s="272"/>
      <c r="P69" s="272"/>
      <c r="Q69" s="272"/>
      <c r="R69" s="272"/>
      <c r="S69" s="272"/>
      <c r="T69" s="272"/>
      <c r="U69" s="272"/>
      <c r="V69" s="272"/>
      <c r="W69" s="272"/>
      <c r="X69" s="272"/>
      <c r="Y69" s="272"/>
      <c r="Z69" s="272"/>
      <c r="AA69" s="272"/>
      <c r="AB69" s="272"/>
    </row>
    <row r="70" spans="1:28" ht="13.5" customHeight="1" hidden="1">
      <c r="A70" s="169" t="s">
        <v>461</v>
      </c>
      <c r="B70" s="173"/>
      <c r="C70" s="640" t="s">
        <v>1025</v>
      </c>
      <c r="D70" s="238"/>
      <c r="E70" s="283"/>
      <c r="F70" s="275"/>
      <c r="G70" s="432"/>
      <c r="H70" s="275"/>
      <c r="I70" s="432"/>
      <c r="J70" s="275"/>
      <c r="K70" s="432"/>
      <c r="L70" s="275"/>
      <c r="M70" s="432"/>
      <c r="N70" s="275"/>
      <c r="O70" s="432"/>
      <c r="P70" s="275"/>
      <c r="Q70" s="432"/>
      <c r="R70" s="432"/>
      <c r="S70" s="275"/>
      <c r="T70" s="432"/>
      <c r="U70" s="275"/>
      <c r="V70" s="432"/>
      <c r="W70" s="432"/>
      <c r="X70" s="432"/>
      <c r="Y70" s="432"/>
      <c r="Z70" s="275"/>
      <c r="AA70" s="432"/>
      <c r="AB70" s="275"/>
    </row>
    <row r="71" spans="1:28" ht="14.25" customHeight="1" hidden="1">
      <c r="A71" s="166" t="s">
        <v>495</v>
      </c>
      <c r="B71" s="175" t="s">
        <v>927</v>
      </c>
      <c r="C71" s="633"/>
      <c r="D71" s="430" t="s">
        <v>1027</v>
      </c>
      <c r="E71" s="286"/>
      <c r="F71" s="433"/>
      <c r="G71" s="433"/>
      <c r="H71" s="433"/>
      <c r="I71" s="433"/>
      <c r="J71" s="433"/>
      <c r="K71" s="433"/>
      <c r="L71" s="433"/>
      <c r="M71" s="433"/>
      <c r="N71" s="433"/>
      <c r="O71" s="433"/>
      <c r="P71" s="433"/>
      <c r="Q71" s="433"/>
      <c r="R71" s="433"/>
      <c r="S71" s="433"/>
      <c r="T71" s="433"/>
      <c r="U71" s="433"/>
      <c r="V71" s="433"/>
      <c r="W71" s="433"/>
      <c r="X71" s="433"/>
      <c r="Y71" s="433"/>
      <c r="Z71" s="433"/>
      <c r="AA71" s="433"/>
      <c r="AB71" s="433"/>
    </row>
    <row r="72" spans="1:28" ht="14.25" customHeight="1" hidden="1">
      <c r="A72" s="166" t="s">
        <v>477</v>
      </c>
      <c r="B72" s="175" t="s">
        <v>928</v>
      </c>
      <c r="C72" s="175" t="s">
        <v>1025</v>
      </c>
      <c r="D72" s="175" t="s">
        <v>1028</v>
      </c>
      <c r="E72" s="286"/>
      <c r="F72" s="433"/>
      <c r="G72" s="433"/>
      <c r="H72" s="433"/>
      <c r="I72" s="433"/>
      <c r="J72" s="433"/>
      <c r="K72" s="433"/>
      <c r="L72" s="433"/>
      <c r="M72" s="433"/>
      <c r="N72" s="433"/>
      <c r="O72" s="433"/>
      <c r="P72" s="433"/>
      <c r="Q72" s="433"/>
      <c r="R72" s="433"/>
      <c r="S72" s="433"/>
      <c r="T72" s="433"/>
      <c r="U72" s="433"/>
      <c r="V72" s="433"/>
      <c r="W72" s="433"/>
      <c r="X72" s="433"/>
      <c r="Y72" s="433"/>
      <c r="Z72" s="433"/>
      <c r="AA72" s="433"/>
      <c r="AB72" s="433"/>
    </row>
    <row r="73" spans="1:28" ht="20.25" customHeight="1" hidden="1">
      <c r="A73" s="167" t="s">
        <v>489</v>
      </c>
      <c r="B73" s="175" t="s">
        <v>929</v>
      </c>
      <c r="C73" s="170" t="s">
        <v>1025</v>
      </c>
      <c r="D73" s="175" t="s">
        <v>148</v>
      </c>
      <c r="E73" s="286"/>
      <c r="F73" s="433"/>
      <c r="G73" s="433"/>
      <c r="H73" s="433"/>
      <c r="I73" s="433"/>
      <c r="J73" s="433"/>
      <c r="K73" s="433"/>
      <c r="L73" s="433"/>
      <c r="M73" s="433"/>
      <c r="N73" s="433"/>
      <c r="O73" s="433"/>
      <c r="P73" s="433"/>
      <c r="Q73" s="433"/>
      <c r="R73" s="433"/>
      <c r="S73" s="433"/>
      <c r="T73" s="433"/>
      <c r="U73" s="433"/>
      <c r="V73" s="433"/>
      <c r="W73" s="433"/>
      <c r="X73" s="433"/>
      <c r="Y73" s="433"/>
      <c r="Z73" s="433"/>
      <c r="AA73" s="433"/>
      <c r="AB73" s="433"/>
    </row>
    <row r="74" spans="1:28" ht="135" hidden="1">
      <c r="A74" s="89" t="s">
        <v>739</v>
      </c>
      <c r="B74" s="90" t="s">
        <v>92</v>
      </c>
      <c r="C74" s="239" t="s">
        <v>1025</v>
      </c>
      <c r="D74" s="239" t="s">
        <v>1026</v>
      </c>
      <c r="E74" s="271"/>
      <c r="F74" s="63"/>
      <c r="G74" s="63"/>
      <c r="H74" s="63"/>
      <c r="I74" s="63"/>
      <c r="J74" s="63"/>
      <c r="K74" s="63"/>
      <c r="L74" s="63"/>
      <c r="M74" s="63"/>
      <c r="N74" s="63"/>
      <c r="O74" s="63"/>
      <c r="P74" s="63"/>
      <c r="Q74" s="63"/>
      <c r="R74" s="63"/>
      <c r="S74" s="63"/>
      <c r="T74" s="63"/>
      <c r="U74" s="63"/>
      <c r="V74" s="63"/>
      <c r="W74" s="63"/>
      <c r="X74" s="63"/>
      <c r="Y74" s="63"/>
      <c r="Z74" s="63"/>
      <c r="AA74" s="63"/>
      <c r="AB74" s="63"/>
    </row>
    <row r="75" spans="1:28" s="6" customFormat="1" ht="18" hidden="1">
      <c r="A75" s="83" t="s">
        <v>240</v>
      </c>
      <c r="B75" s="86"/>
      <c r="C75" s="429"/>
      <c r="D75" s="429"/>
      <c r="E75" s="281"/>
      <c r="F75" s="65"/>
      <c r="G75" s="65"/>
      <c r="H75" s="65"/>
      <c r="I75" s="65"/>
      <c r="J75" s="65"/>
      <c r="K75" s="65"/>
      <c r="L75" s="65"/>
      <c r="M75" s="65"/>
      <c r="N75" s="65"/>
      <c r="O75" s="65"/>
      <c r="P75" s="65"/>
      <c r="Q75" s="65"/>
      <c r="R75" s="65"/>
      <c r="S75" s="65"/>
      <c r="T75" s="65"/>
      <c r="U75" s="65"/>
      <c r="V75" s="65"/>
      <c r="W75" s="65"/>
      <c r="X75" s="65"/>
      <c r="Y75" s="65"/>
      <c r="Z75" s="65"/>
      <c r="AA75" s="65"/>
      <c r="AB75" s="65"/>
    </row>
    <row r="76" spans="1:28" ht="18" hidden="1">
      <c r="A76" s="167" t="s">
        <v>628</v>
      </c>
      <c r="B76" s="82" t="s">
        <v>93</v>
      </c>
      <c r="C76" s="175" t="s">
        <v>1025</v>
      </c>
      <c r="D76" s="175" t="s">
        <v>1027</v>
      </c>
      <c r="E76" s="271"/>
      <c r="F76" s="63"/>
      <c r="G76" s="63"/>
      <c r="H76" s="63"/>
      <c r="I76" s="63"/>
      <c r="J76" s="63"/>
      <c r="K76" s="63"/>
      <c r="L76" s="63"/>
      <c r="M76" s="63"/>
      <c r="N76" s="63"/>
      <c r="O76" s="63"/>
      <c r="P76" s="63"/>
      <c r="Q76" s="63"/>
      <c r="R76" s="63"/>
      <c r="S76" s="63"/>
      <c r="T76" s="63"/>
      <c r="U76" s="63"/>
      <c r="V76" s="63"/>
      <c r="W76" s="63"/>
      <c r="X76" s="63"/>
      <c r="Y76" s="63"/>
      <c r="Z76" s="63"/>
      <c r="AA76" s="63"/>
      <c r="AB76" s="63"/>
    </row>
    <row r="77" spans="1:28" ht="18" hidden="1">
      <c r="A77" s="167" t="s">
        <v>509</v>
      </c>
      <c r="B77" s="82" t="s">
        <v>94</v>
      </c>
      <c r="C77" s="175" t="s">
        <v>1025</v>
      </c>
      <c r="D77" s="175" t="s">
        <v>1028</v>
      </c>
      <c r="E77" s="271"/>
      <c r="F77" s="63"/>
      <c r="G77" s="63"/>
      <c r="H77" s="63"/>
      <c r="I77" s="63"/>
      <c r="J77" s="63"/>
      <c r="K77" s="63"/>
      <c r="L77" s="63"/>
      <c r="M77" s="63"/>
      <c r="N77" s="63"/>
      <c r="O77" s="63"/>
      <c r="P77" s="63"/>
      <c r="Q77" s="63"/>
      <c r="R77" s="63"/>
      <c r="S77" s="63"/>
      <c r="T77" s="63"/>
      <c r="U77" s="63"/>
      <c r="V77" s="63"/>
      <c r="W77" s="63"/>
      <c r="X77" s="63"/>
      <c r="Y77" s="63"/>
      <c r="Z77" s="63"/>
      <c r="AA77" s="63"/>
      <c r="AB77" s="63"/>
    </row>
    <row r="78" spans="1:28" ht="22.5" hidden="1">
      <c r="A78" s="167" t="s">
        <v>511</v>
      </c>
      <c r="B78" s="87" t="s">
        <v>505</v>
      </c>
      <c r="C78" s="173" t="s">
        <v>1025</v>
      </c>
      <c r="D78" s="173" t="s">
        <v>148</v>
      </c>
      <c r="E78" s="280"/>
      <c r="F78" s="64"/>
      <c r="G78" s="64"/>
      <c r="H78" s="64"/>
      <c r="I78" s="64"/>
      <c r="J78" s="64"/>
      <c r="K78" s="64"/>
      <c r="L78" s="64"/>
      <c r="M78" s="64"/>
      <c r="N78" s="64"/>
      <c r="O78" s="64"/>
      <c r="P78" s="64"/>
      <c r="Q78" s="64"/>
      <c r="R78" s="64"/>
      <c r="S78" s="64"/>
      <c r="T78" s="64"/>
      <c r="U78" s="64"/>
      <c r="V78" s="64"/>
      <c r="W78" s="64"/>
      <c r="X78" s="64"/>
      <c r="Y78" s="64"/>
      <c r="Z78" s="64"/>
      <c r="AA78" s="64"/>
      <c r="AB78" s="64"/>
    </row>
    <row r="79" spans="1:28" ht="67.5" hidden="1">
      <c r="A79" s="78" t="s">
        <v>292</v>
      </c>
      <c r="B79" s="91" t="s">
        <v>367</v>
      </c>
      <c r="C79" s="179" t="s">
        <v>1029</v>
      </c>
      <c r="D79" s="179" t="s">
        <v>1026</v>
      </c>
      <c r="E79" s="280"/>
      <c r="F79" s="64"/>
      <c r="G79" s="64"/>
      <c r="H79" s="64"/>
      <c r="I79" s="64"/>
      <c r="J79" s="64"/>
      <c r="K79" s="64"/>
      <c r="L79" s="64"/>
      <c r="M79" s="64"/>
      <c r="N79" s="64"/>
      <c r="O79" s="64"/>
      <c r="P79" s="64"/>
      <c r="Q79" s="64"/>
      <c r="R79" s="64"/>
      <c r="S79" s="64"/>
      <c r="T79" s="64"/>
      <c r="U79" s="64"/>
      <c r="V79" s="64"/>
      <c r="W79" s="64"/>
      <c r="X79" s="64"/>
      <c r="Y79" s="64"/>
      <c r="Z79" s="64"/>
      <c r="AA79" s="64"/>
      <c r="AB79" s="64"/>
    </row>
    <row r="80" spans="1:28" ht="26.25" customHeight="1" hidden="1">
      <c r="A80" s="78" t="s">
        <v>294</v>
      </c>
      <c r="B80" s="91" t="s">
        <v>368</v>
      </c>
      <c r="C80" s="179" t="s">
        <v>1030</v>
      </c>
      <c r="D80" s="179" t="s">
        <v>1026</v>
      </c>
      <c r="E80" s="280"/>
      <c r="F80" s="64"/>
      <c r="G80" s="64"/>
      <c r="H80" s="64"/>
      <c r="I80" s="64"/>
      <c r="J80" s="64"/>
      <c r="K80" s="64"/>
      <c r="L80" s="64"/>
      <c r="M80" s="64"/>
      <c r="N80" s="64"/>
      <c r="O80" s="64"/>
      <c r="P80" s="64"/>
      <c r="Q80" s="64"/>
      <c r="R80" s="64"/>
      <c r="S80" s="64"/>
      <c r="T80" s="64"/>
      <c r="U80" s="64"/>
      <c r="V80" s="64"/>
      <c r="W80" s="64"/>
      <c r="X80" s="64"/>
      <c r="Y80" s="64"/>
      <c r="Z80" s="64"/>
      <c r="AA80" s="64"/>
      <c r="AB80" s="64"/>
    </row>
    <row r="81" spans="1:28" ht="11.25" customHeight="1" hidden="1">
      <c r="A81" s="92" t="s">
        <v>506</v>
      </c>
      <c r="B81" s="93"/>
      <c r="C81" s="181"/>
      <c r="D81" s="181"/>
      <c r="E81" s="281"/>
      <c r="F81" s="126"/>
      <c r="G81" s="65"/>
      <c r="H81" s="126"/>
      <c r="I81" s="65"/>
      <c r="J81" s="65"/>
      <c r="K81" s="126"/>
      <c r="L81" s="65"/>
      <c r="M81" s="126"/>
      <c r="N81" s="65"/>
      <c r="O81" s="126"/>
      <c r="P81" s="65"/>
      <c r="Q81" s="126"/>
      <c r="R81" s="65"/>
      <c r="S81" s="126"/>
      <c r="T81" s="65"/>
      <c r="U81" s="126"/>
      <c r="V81" s="65"/>
      <c r="W81" s="126"/>
      <c r="X81" s="65"/>
      <c r="Y81" s="126"/>
      <c r="Z81" s="126"/>
      <c r="AA81" s="65"/>
      <c r="AB81" s="65"/>
    </row>
    <row r="82" spans="1:28" ht="11.25" customHeight="1" hidden="1">
      <c r="A82" s="83" t="s">
        <v>507</v>
      </c>
      <c r="B82" s="82" t="s">
        <v>508</v>
      </c>
      <c r="C82" s="175" t="s">
        <v>1030</v>
      </c>
      <c r="D82" s="175" t="s">
        <v>1027</v>
      </c>
      <c r="E82" s="271"/>
      <c r="F82" s="63"/>
      <c r="G82" s="63"/>
      <c r="H82" s="63"/>
      <c r="I82" s="63"/>
      <c r="J82" s="63"/>
      <c r="K82" s="63"/>
      <c r="L82" s="63"/>
      <c r="M82" s="63"/>
      <c r="N82" s="63"/>
      <c r="O82" s="63"/>
      <c r="P82" s="63"/>
      <c r="Q82" s="63"/>
      <c r="R82" s="63"/>
      <c r="S82" s="63"/>
      <c r="T82" s="63"/>
      <c r="U82" s="63"/>
      <c r="V82" s="63"/>
      <c r="W82" s="63"/>
      <c r="X82" s="63"/>
      <c r="Y82" s="63"/>
      <c r="Z82" s="63"/>
      <c r="AA82" s="63"/>
      <c r="AB82" s="63"/>
    </row>
    <row r="83" spans="1:28" ht="11.25" customHeight="1" hidden="1">
      <c r="A83" s="83" t="s">
        <v>509</v>
      </c>
      <c r="B83" s="82" t="s">
        <v>510</v>
      </c>
      <c r="C83" s="175" t="s">
        <v>1030</v>
      </c>
      <c r="D83" s="175" t="s">
        <v>1028</v>
      </c>
      <c r="E83" s="280"/>
      <c r="F83" s="64"/>
      <c r="G83" s="64"/>
      <c r="H83" s="64"/>
      <c r="I83" s="64"/>
      <c r="J83" s="64"/>
      <c r="K83" s="64"/>
      <c r="L83" s="64"/>
      <c r="M83" s="64"/>
      <c r="N83" s="64"/>
      <c r="O83" s="64"/>
      <c r="P83" s="64"/>
      <c r="Q83" s="64"/>
      <c r="R83" s="64"/>
      <c r="S83" s="64"/>
      <c r="T83" s="64"/>
      <c r="U83" s="64"/>
      <c r="V83" s="64"/>
      <c r="W83" s="64"/>
      <c r="X83" s="64"/>
      <c r="Y83" s="64"/>
      <c r="Z83" s="64"/>
      <c r="AA83" s="64"/>
      <c r="AB83" s="64"/>
    </row>
    <row r="84" spans="1:28" ht="26.25" customHeight="1" hidden="1">
      <c r="A84" s="83" t="s">
        <v>511</v>
      </c>
      <c r="B84" s="87" t="s">
        <v>512</v>
      </c>
      <c r="C84" s="173" t="s">
        <v>1030</v>
      </c>
      <c r="D84" s="173" t="s">
        <v>148</v>
      </c>
      <c r="E84" s="280"/>
      <c r="F84" s="64"/>
      <c r="G84" s="64"/>
      <c r="H84" s="64"/>
      <c r="I84" s="64"/>
      <c r="J84" s="64"/>
      <c r="K84" s="64"/>
      <c r="L84" s="64"/>
      <c r="M84" s="64"/>
      <c r="N84" s="64"/>
      <c r="O84" s="64"/>
      <c r="P84" s="64"/>
      <c r="Q84" s="64"/>
      <c r="R84" s="64"/>
      <c r="S84" s="64"/>
      <c r="T84" s="64"/>
      <c r="U84" s="64"/>
      <c r="V84" s="64"/>
      <c r="W84" s="64"/>
      <c r="X84" s="64"/>
      <c r="Y84" s="64"/>
      <c r="Z84" s="64"/>
      <c r="AA84" s="64"/>
      <c r="AB84" s="64"/>
    </row>
    <row r="85" spans="1:28" ht="22.5" hidden="1">
      <c r="A85" s="78" t="s">
        <v>298</v>
      </c>
      <c r="B85" s="91" t="s">
        <v>369</v>
      </c>
      <c r="C85" s="179" t="s">
        <v>1030</v>
      </c>
      <c r="D85" s="179" t="s">
        <v>1026</v>
      </c>
      <c r="E85" s="280"/>
      <c r="F85" s="64"/>
      <c r="G85" s="64"/>
      <c r="H85" s="64"/>
      <c r="I85" s="64"/>
      <c r="J85" s="64"/>
      <c r="K85" s="64"/>
      <c r="L85" s="64"/>
      <c r="M85" s="64"/>
      <c r="N85" s="64"/>
      <c r="O85" s="64"/>
      <c r="P85" s="64"/>
      <c r="Q85" s="64"/>
      <c r="R85" s="64"/>
      <c r="S85" s="64"/>
      <c r="T85" s="64"/>
      <c r="U85" s="64"/>
      <c r="V85" s="64"/>
      <c r="W85" s="64"/>
      <c r="X85" s="64"/>
      <c r="Y85" s="64"/>
      <c r="Z85" s="64"/>
      <c r="AA85" s="64"/>
      <c r="AB85" s="64"/>
    </row>
    <row r="86" spans="1:28" ht="18" hidden="1">
      <c r="A86" s="92" t="s">
        <v>506</v>
      </c>
      <c r="B86" s="93"/>
      <c r="C86" s="439"/>
      <c r="D86" s="181"/>
      <c r="E86" s="287"/>
      <c r="F86" s="126"/>
      <c r="G86" s="65"/>
      <c r="H86" s="126"/>
      <c r="I86" s="65"/>
      <c r="J86" s="126"/>
      <c r="K86" s="65"/>
      <c r="L86" s="126"/>
      <c r="M86" s="65"/>
      <c r="N86" s="126"/>
      <c r="O86" s="126"/>
      <c r="P86" s="65"/>
      <c r="Q86" s="126"/>
      <c r="R86" s="65"/>
      <c r="S86" s="126"/>
      <c r="T86" s="65"/>
      <c r="U86" s="126"/>
      <c r="V86" s="65"/>
      <c r="W86" s="126"/>
      <c r="X86" s="65"/>
      <c r="Y86" s="126"/>
      <c r="Z86" s="65"/>
      <c r="AA86" s="126"/>
      <c r="AB86" s="65"/>
    </row>
    <row r="87" spans="1:28" ht="18" hidden="1">
      <c r="A87" s="83" t="s">
        <v>507</v>
      </c>
      <c r="B87" s="82" t="s">
        <v>513</v>
      </c>
      <c r="C87" s="175" t="s">
        <v>1030</v>
      </c>
      <c r="D87" s="176">
        <v>211</v>
      </c>
      <c r="E87" s="288"/>
      <c r="F87" s="63"/>
      <c r="G87" s="63"/>
      <c r="H87" s="63"/>
      <c r="I87" s="63"/>
      <c r="J87" s="63"/>
      <c r="K87" s="63"/>
      <c r="L87" s="63"/>
      <c r="M87" s="63"/>
      <c r="N87" s="63"/>
      <c r="O87" s="63"/>
      <c r="P87" s="63"/>
      <c r="Q87" s="127"/>
      <c r="R87" s="63"/>
      <c r="S87" s="63"/>
      <c r="T87" s="63"/>
      <c r="U87" s="63"/>
      <c r="V87" s="63"/>
      <c r="W87" s="63"/>
      <c r="X87" s="63"/>
      <c r="Y87" s="63"/>
      <c r="Z87" s="63"/>
      <c r="AA87" s="63"/>
      <c r="AB87" s="63"/>
    </row>
    <row r="88" spans="1:28" ht="18" hidden="1">
      <c r="A88" s="83" t="s">
        <v>509</v>
      </c>
      <c r="B88" s="82" t="s">
        <v>514</v>
      </c>
      <c r="C88" s="175" t="s">
        <v>1030</v>
      </c>
      <c r="D88" s="176">
        <v>212</v>
      </c>
      <c r="E88" s="288"/>
      <c r="F88" s="63"/>
      <c r="G88" s="63"/>
      <c r="H88" s="63"/>
      <c r="I88" s="63"/>
      <c r="J88" s="63"/>
      <c r="K88" s="63"/>
      <c r="L88" s="63"/>
      <c r="M88" s="63"/>
      <c r="N88" s="63"/>
      <c r="O88" s="63"/>
      <c r="P88" s="63"/>
      <c r="Q88" s="127"/>
      <c r="R88" s="63"/>
      <c r="S88" s="63"/>
      <c r="T88" s="63"/>
      <c r="U88" s="63"/>
      <c r="V88" s="63"/>
      <c r="W88" s="63"/>
      <c r="X88" s="63"/>
      <c r="Y88" s="63"/>
      <c r="Z88" s="63"/>
      <c r="AA88" s="63"/>
      <c r="AB88" s="63"/>
    </row>
    <row r="89" spans="1:28" ht="22.5" hidden="1">
      <c r="A89" s="83" t="s">
        <v>511</v>
      </c>
      <c r="B89" s="87" t="s">
        <v>515</v>
      </c>
      <c r="C89" s="173" t="s">
        <v>1030</v>
      </c>
      <c r="D89" s="191">
        <v>213</v>
      </c>
      <c r="E89" s="288"/>
      <c r="F89" s="63"/>
      <c r="G89" s="63"/>
      <c r="H89" s="63"/>
      <c r="I89" s="63"/>
      <c r="J89" s="63"/>
      <c r="K89" s="63"/>
      <c r="L89" s="63"/>
      <c r="M89" s="63"/>
      <c r="N89" s="63"/>
      <c r="O89" s="63"/>
      <c r="P89" s="63"/>
      <c r="Q89" s="127"/>
      <c r="R89" s="63"/>
      <c r="S89" s="63"/>
      <c r="T89" s="63"/>
      <c r="U89" s="63"/>
      <c r="V89" s="63"/>
      <c r="W89" s="63"/>
      <c r="X89" s="63"/>
      <c r="Y89" s="63"/>
      <c r="Z89" s="63"/>
      <c r="AA89" s="63"/>
      <c r="AB89" s="63"/>
    </row>
    <row r="90" spans="1:28" ht="33.75" hidden="1">
      <c r="A90" s="78" t="s">
        <v>301</v>
      </c>
      <c r="B90" s="48" t="s">
        <v>370</v>
      </c>
      <c r="C90" s="179" t="s">
        <v>1031</v>
      </c>
      <c r="D90" s="240" t="s">
        <v>1026</v>
      </c>
      <c r="E90" s="289"/>
      <c r="F90" s="63"/>
      <c r="G90" s="63"/>
      <c r="H90" s="63"/>
      <c r="I90" s="63"/>
      <c r="J90" s="63"/>
      <c r="K90" s="63"/>
      <c r="L90" s="63"/>
      <c r="M90" s="63"/>
      <c r="N90" s="63"/>
      <c r="O90" s="63"/>
      <c r="P90" s="63"/>
      <c r="Q90" s="290"/>
      <c r="R90" s="63"/>
      <c r="S90" s="63"/>
      <c r="T90" s="63"/>
      <c r="U90" s="63"/>
      <c r="V90" s="63"/>
      <c r="W90" s="63"/>
      <c r="X90" s="63"/>
      <c r="Y90" s="63"/>
      <c r="Z90" s="63"/>
      <c r="AA90" s="63"/>
      <c r="AB90" s="63"/>
    </row>
    <row r="91" spans="1:28" ht="22.5" hidden="1">
      <c r="A91" s="78" t="s">
        <v>740</v>
      </c>
      <c r="B91" s="91" t="s">
        <v>200</v>
      </c>
      <c r="C91" s="179" t="s">
        <v>1032</v>
      </c>
      <c r="D91" s="179" t="s">
        <v>1026</v>
      </c>
      <c r="E91" s="291"/>
      <c r="F91" s="64"/>
      <c r="G91" s="64"/>
      <c r="H91" s="64"/>
      <c r="I91" s="64"/>
      <c r="J91" s="64"/>
      <c r="K91" s="64"/>
      <c r="L91" s="64"/>
      <c r="M91" s="64"/>
      <c r="N91" s="64"/>
      <c r="O91" s="64"/>
      <c r="P91" s="64"/>
      <c r="Q91" s="292"/>
      <c r="R91" s="64"/>
      <c r="S91" s="64"/>
      <c r="T91" s="64"/>
      <c r="U91" s="64"/>
      <c r="V91" s="64"/>
      <c r="W91" s="64"/>
      <c r="X91" s="64"/>
      <c r="Y91" s="64"/>
      <c r="Z91" s="64"/>
      <c r="AA91" s="64"/>
      <c r="AB91" s="64"/>
    </row>
    <row r="92" spans="1:28" ht="56.25" hidden="1">
      <c r="A92" s="78" t="s">
        <v>217</v>
      </c>
      <c r="B92" s="48" t="s">
        <v>371</v>
      </c>
      <c r="C92" s="179" t="s">
        <v>1033</v>
      </c>
      <c r="D92" s="240" t="s">
        <v>1026</v>
      </c>
      <c r="E92" s="289"/>
      <c r="F92" s="63"/>
      <c r="G92" s="63"/>
      <c r="H92" s="63"/>
      <c r="I92" s="63"/>
      <c r="J92" s="63"/>
      <c r="K92" s="63"/>
      <c r="L92" s="63"/>
      <c r="M92" s="63"/>
      <c r="N92" s="63"/>
      <c r="O92" s="63"/>
      <c r="P92" s="63"/>
      <c r="Q92" s="290"/>
      <c r="R92" s="63"/>
      <c r="S92" s="63"/>
      <c r="T92" s="63"/>
      <c r="U92" s="63"/>
      <c r="V92" s="63"/>
      <c r="W92" s="63"/>
      <c r="X92" s="63"/>
      <c r="Y92" s="63"/>
      <c r="Z92" s="63"/>
      <c r="AA92" s="63"/>
      <c r="AB92" s="63"/>
    </row>
    <row r="93" spans="1:28" s="6" customFormat="1" ht="58.5" customHeight="1" hidden="1">
      <c r="A93" s="94" t="s">
        <v>516</v>
      </c>
      <c r="B93" s="95" t="s">
        <v>372</v>
      </c>
      <c r="C93" s="430" t="s">
        <v>1025</v>
      </c>
      <c r="D93" s="430" t="s">
        <v>1026</v>
      </c>
      <c r="E93" s="293"/>
      <c r="F93" s="63"/>
      <c r="G93" s="63"/>
      <c r="H93" s="63"/>
      <c r="I93" s="63"/>
      <c r="J93" s="63"/>
      <c r="K93" s="63"/>
      <c r="L93" s="63"/>
      <c r="M93" s="63"/>
      <c r="N93" s="63"/>
      <c r="O93" s="63"/>
      <c r="P93" s="63"/>
      <c r="Q93" s="294"/>
      <c r="R93" s="63"/>
      <c r="S93" s="63"/>
      <c r="T93" s="63"/>
      <c r="U93" s="63"/>
      <c r="V93" s="63"/>
      <c r="W93" s="63"/>
      <c r="X93" s="63"/>
      <c r="Y93" s="63"/>
      <c r="Z93" s="63"/>
      <c r="AA93" s="63"/>
      <c r="AB93" s="63"/>
    </row>
    <row r="94" spans="1:28" s="6" customFormat="1" ht="48">
      <c r="A94" s="94" t="s">
        <v>517</v>
      </c>
      <c r="B94" s="95" t="s">
        <v>373</v>
      </c>
      <c r="C94" s="233" t="s">
        <v>1025</v>
      </c>
      <c r="D94" s="239" t="s">
        <v>1026</v>
      </c>
      <c r="E94" s="295"/>
      <c r="F94" s="63"/>
      <c r="G94" s="63"/>
      <c r="H94" s="63"/>
      <c r="I94" s="63"/>
      <c r="J94" s="63"/>
      <c r="K94" s="73">
        <f>'Программные мероприятия в ФУ'!F16+'Программные мероприятия в ФУ'!F41</f>
        <v>5472900</v>
      </c>
      <c r="L94" s="73"/>
      <c r="M94" s="73"/>
      <c r="N94" s="73"/>
      <c r="O94" s="73"/>
      <c r="P94" s="73"/>
      <c r="Q94" s="328"/>
      <c r="R94" s="73"/>
      <c r="S94" s="73"/>
      <c r="T94" s="73"/>
      <c r="U94" s="73"/>
      <c r="V94" s="73"/>
      <c r="W94" s="73">
        <f>'Программные мероприятия в ФУ'!K16+'Программные мероприятия в ФУ'!K41</f>
        <v>5472900</v>
      </c>
      <c r="X94" s="73"/>
      <c r="Y94" s="63"/>
      <c r="Z94" s="63"/>
      <c r="AA94" s="63"/>
      <c r="AB94" s="63"/>
    </row>
    <row r="95" spans="1:28" ht="45.75" customHeight="1" hidden="1">
      <c r="A95" s="168" t="s">
        <v>518</v>
      </c>
      <c r="B95" s="241" t="s">
        <v>519</v>
      </c>
      <c r="C95" s="181" t="s">
        <v>1025</v>
      </c>
      <c r="D95" s="199" t="s">
        <v>1026</v>
      </c>
      <c r="E95" s="296"/>
      <c r="F95" s="272"/>
      <c r="G95" s="272"/>
      <c r="H95" s="272"/>
      <c r="I95" s="272"/>
      <c r="J95" s="272"/>
      <c r="K95" s="329"/>
      <c r="L95" s="329"/>
      <c r="M95" s="329"/>
      <c r="N95" s="329"/>
      <c r="O95" s="329"/>
      <c r="P95" s="329"/>
      <c r="Q95" s="329"/>
      <c r="R95" s="329"/>
      <c r="S95" s="329"/>
      <c r="T95" s="329"/>
      <c r="U95" s="329"/>
      <c r="V95" s="329"/>
      <c r="W95" s="329"/>
      <c r="X95" s="329"/>
      <c r="Y95" s="272"/>
      <c r="Z95" s="272"/>
      <c r="AA95" s="272"/>
      <c r="AB95" s="272"/>
    </row>
    <row r="96" spans="1:28" s="6" customFormat="1" ht="18" hidden="1">
      <c r="A96" s="242" t="s">
        <v>240</v>
      </c>
      <c r="B96" s="241"/>
      <c r="C96" s="234"/>
      <c r="D96" s="195"/>
      <c r="E96" s="297"/>
      <c r="F96" s="299"/>
      <c r="G96" s="299"/>
      <c r="H96" s="299"/>
      <c r="I96" s="641"/>
      <c r="J96" s="641"/>
      <c r="K96" s="643"/>
      <c r="L96" s="643"/>
      <c r="M96" s="643"/>
      <c r="N96" s="643"/>
      <c r="O96" s="643"/>
      <c r="P96" s="643"/>
      <c r="Q96" s="643"/>
      <c r="R96" s="330"/>
      <c r="S96" s="330"/>
      <c r="T96" s="330"/>
      <c r="U96" s="330"/>
      <c r="V96" s="330"/>
      <c r="W96" s="330"/>
      <c r="X96" s="330"/>
      <c r="Y96" s="299"/>
      <c r="Z96" s="299"/>
      <c r="AA96" s="299"/>
      <c r="AB96" s="299"/>
    </row>
    <row r="97" spans="1:28" ht="15" customHeight="1" hidden="1">
      <c r="A97" s="242" t="s">
        <v>284</v>
      </c>
      <c r="B97" s="202" t="s">
        <v>317</v>
      </c>
      <c r="C97" s="243">
        <v>1003</v>
      </c>
      <c r="D97" s="202" t="s">
        <v>1026</v>
      </c>
      <c r="E97" s="300"/>
      <c r="F97" s="433"/>
      <c r="G97" s="433"/>
      <c r="H97" s="433"/>
      <c r="I97" s="642"/>
      <c r="J97" s="642"/>
      <c r="K97" s="644"/>
      <c r="L97" s="644"/>
      <c r="M97" s="644"/>
      <c r="N97" s="644"/>
      <c r="O97" s="644"/>
      <c r="P97" s="644"/>
      <c r="Q97" s="644"/>
      <c r="R97" s="435"/>
      <c r="S97" s="435"/>
      <c r="T97" s="435"/>
      <c r="U97" s="435"/>
      <c r="V97" s="435"/>
      <c r="W97" s="435"/>
      <c r="X97" s="435"/>
      <c r="Y97" s="433"/>
      <c r="Z97" s="433"/>
      <c r="AA97" s="433"/>
      <c r="AB97" s="433"/>
    </row>
    <row r="98" spans="1:28" ht="78.75" hidden="1">
      <c r="A98" s="168" t="s">
        <v>90</v>
      </c>
      <c r="B98" s="244" t="s">
        <v>218</v>
      </c>
      <c r="C98" s="199" t="s">
        <v>1025</v>
      </c>
      <c r="D98" s="199" t="s">
        <v>1026</v>
      </c>
      <c r="E98" s="300"/>
      <c r="F98" s="433"/>
      <c r="G98" s="433"/>
      <c r="H98" s="433"/>
      <c r="I98" s="272"/>
      <c r="J98" s="272"/>
      <c r="K98" s="329"/>
      <c r="L98" s="329"/>
      <c r="M98" s="329"/>
      <c r="N98" s="329"/>
      <c r="O98" s="329"/>
      <c r="P98" s="329"/>
      <c r="Q98" s="329"/>
      <c r="R98" s="435"/>
      <c r="S98" s="435"/>
      <c r="T98" s="435"/>
      <c r="U98" s="435"/>
      <c r="V98" s="435"/>
      <c r="W98" s="435"/>
      <c r="X98" s="435"/>
      <c r="Y98" s="433"/>
      <c r="Z98" s="433"/>
      <c r="AA98" s="433"/>
      <c r="AB98" s="433"/>
    </row>
    <row r="99" spans="1:28" ht="56.25" hidden="1">
      <c r="A99" s="168" t="s">
        <v>741</v>
      </c>
      <c r="B99" s="244" t="s">
        <v>742</v>
      </c>
      <c r="C99" s="199" t="s">
        <v>1025</v>
      </c>
      <c r="D99" s="199" t="s">
        <v>1026</v>
      </c>
      <c r="E99" s="300"/>
      <c r="F99" s="433"/>
      <c r="G99" s="433"/>
      <c r="H99" s="433"/>
      <c r="I99" s="272"/>
      <c r="J99" s="272"/>
      <c r="K99" s="329"/>
      <c r="L99" s="329"/>
      <c r="M99" s="329"/>
      <c r="N99" s="329"/>
      <c r="O99" s="329"/>
      <c r="P99" s="329"/>
      <c r="Q99" s="329"/>
      <c r="R99" s="435"/>
      <c r="S99" s="435"/>
      <c r="T99" s="435"/>
      <c r="U99" s="435"/>
      <c r="V99" s="435"/>
      <c r="W99" s="435"/>
      <c r="X99" s="435"/>
      <c r="Y99" s="433"/>
      <c r="Z99" s="433"/>
      <c r="AA99" s="433"/>
      <c r="AB99" s="433"/>
    </row>
    <row r="100" spans="1:28" ht="78.75" hidden="1">
      <c r="A100" s="168" t="s">
        <v>743</v>
      </c>
      <c r="B100" s="244" t="s">
        <v>744</v>
      </c>
      <c r="C100" s="199" t="s">
        <v>1025</v>
      </c>
      <c r="D100" s="199" t="s">
        <v>1026</v>
      </c>
      <c r="E100" s="300"/>
      <c r="F100" s="433"/>
      <c r="G100" s="433"/>
      <c r="H100" s="433"/>
      <c r="I100" s="272"/>
      <c r="J100" s="272"/>
      <c r="K100" s="329"/>
      <c r="L100" s="329"/>
      <c r="M100" s="329"/>
      <c r="N100" s="329"/>
      <c r="O100" s="329"/>
      <c r="P100" s="329"/>
      <c r="Q100" s="329"/>
      <c r="R100" s="435"/>
      <c r="S100" s="435"/>
      <c r="T100" s="435"/>
      <c r="U100" s="435"/>
      <c r="V100" s="435"/>
      <c r="W100" s="435"/>
      <c r="X100" s="435"/>
      <c r="Y100" s="433"/>
      <c r="Z100" s="433"/>
      <c r="AA100" s="433"/>
      <c r="AB100" s="433"/>
    </row>
    <row r="101" spans="1:28" ht="56.25" hidden="1">
      <c r="A101" s="168" t="s">
        <v>285</v>
      </c>
      <c r="B101" s="244" t="s">
        <v>374</v>
      </c>
      <c r="C101" s="179" t="s">
        <v>1034</v>
      </c>
      <c r="D101" s="179" t="s">
        <v>1026</v>
      </c>
      <c r="E101" s="301"/>
      <c r="F101" s="272"/>
      <c r="G101" s="272"/>
      <c r="H101" s="272"/>
      <c r="I101" s="272"/>
      <c r="J101" s="272"/>
      <c r="K101" s="329"/>
      <c r="L101" s="329"/>
      <c r="M101" s="329"/>
      <c r="N101" s="329"/>
      <c r="O101" s="329"/>
      <c r="P101" s="329"/>
      <c r="Q101" s="329"/>
      <c r="R101" s="329"/>
      <c r="S101" s="329"/>
      <c r="T101" s="329"/>
      <c r="U101" s="329"/>
      <c r="V101" s="329"/>
      <c r="W101" s="329"/>
      <c r="X101" s="329"/>
      <c r="Y101" s="272"/>
      <c r="Z101" s="272"/>
      <c r="AA101" s="272"/>
      <c r="AB101" s="272"/>
    </row>
    <row r="102" spans="1:28" ht="33.75" hidden="1">
      <c r="A102" s="168" t="s">
        <v>95</v>
      </c>
      <c r="B102" s="244" t="s">
        <v>375</v>
      </c>
      <c r="C102" s="179" t="s">
        <v>1035</v>
      </c>
      <c r="D102" s="179" t="s">
        <v>1026</v>
      </c>
      <c r="E102" s="301"/>
      <c r="F102" s="272"/>
      <c r="G102" s="272"/>
      <c r="H102" s="272"/>
      <c r="I102" s="272"/>
      <c r="J102" s="272"/>
      <c r="K102" s="329"/>
      <c r="L102" s="329"/>
      <c r="M102" s="329"/>
      <c r="N102" s="329"/>
      <c r="O102" s="329"/>
      <c r="P102" s="329"/>
      <c r="Q102" s="329"/>
      <c r="R102" s="329"/>
      <c r="S102" s="329"/>
      <c r="T102" s="329"/>
      <c r="U102" s="329"/>
      <c r="V102" s="329"/>
      <c r="W102" s="329"/>
      <c r="X102" s="329"/>
      <c r="Y102" s="272"/>
      <c r="Z102" s="272"/>
      <c r="AA102" s="272"/>
      <c r="AB102" s="272"/>
    </row>
    <row r="103" spans="1:28" s="6" customFormat="1" ht="18" hidden="1">
      <c r="A103" s="242" t="s">
        <v>251</v>
      </c>
      <c r="B103" s="180"/>
      <c r="C103" s="205"/>
      <c r="D103" s="205"/>
      <c r="E103" s="438"/>
      <c r="F103" s="275"/>
      <c r="G103" s="275"/>
      <c r="H103" s="432"/>
      <c r="I103" s="432"/>
      <c r="J103" s="432"/>
      <c r="K103" s="434"/>
      <c r="L103" s="434"/>
      <c r="M103" s="434"/>
      <c r="N103" s="434"/>
      <c r="O103" s="434"/>
      <c r="P103" s="434"/>
      <c r="Q103" s="434"/>
      <c r="R103" s="434"/>
      <c r="S103" s="331"/>
      <c r="T103" s="434"/>
      <c r="U103" s="331"/>
      <c r="V103" s="331"/>
      <c r="W103" s="434"/>
      <c r="X103" s="331"/>
      <c r="Y103" s="432"/>
      <c r="Z103" s="275"/>
      <c r="AA103" s="432"/>
      <c r="AB103" s="432"/>
    </row>
    <row r="104" spans="1:28" ht="36" customHeight="1" hidden="1">
      <c r="A104" s="245" t="s">
        <v>745</v>
      </c>
      <c r="B104" s="201" t="s">
        <v>159</v>
      </c>
      <c r="C104" s="246" t="s">
        <v>1035</v>
      </c>
      <c r="D104" s="246" t="s">
        <v>1036</v>
      </c>
      <c r="E104" s="302"/>
      <c r="F104" s="433"/>
      <c r="G104" s="433"/>
      <c r="H104" s="433"/>
      <c r="I104" s="433"/>
      <c r="J104" s="433"/>
      <c r="K104" s="435"/>
      <c r="L104" s="435"/>
      <c r="M104" s="435"/>
      <c r="N104" s="435"/>
      <c r="O104" s="435"/>
      <c r="P104" s="435"/>
      <c r="Q104" s="435"/>
      <c r="R104" s="435"/>
      <c r="S104" s="435"/>
      <c r="T104" s="435"/>
      <c r="U104" s="435"/>
      <c r="V104" s="435"/>
      <c r="W104" s="435"/>
      <c r="X104" s="435"/>
      <c r="Y104" s="433"/>
      <c r="Z104" s="433"/>
      <c r="AA104" s="433"/>
      <c r="AB104" s="433"/>
    </row>
    <row r="105" spans="1:28" ht="26.25" customHeight="1" hidden="1">
      <c r="A105" s="245" t="s">
        <v>746</v>
      </c>
      <c r="B105" s="187" t="s">
        <v>160</v>
      </c>
      <c r="C105" s="203" t="s">
        <v>1035</v>
      </c>
      <c r="D105" s="203" t="s">
        <v>1026</v>
      </c>
      <c r="E105" s="301"/>
      <c r="F105" s="272"/>
      <c r="G105" s="272"/>
      <c r="H105" s="272"/>
      <c r="I105" s="272"/>
      <c r="J105" s="272"/>
      <c r="K105" s="329"/>
      <c r="L105" s="329"/>
      <c r="M105" s="329"/>
      <c r="N105" s="329"/>
      <c r="O105" s="329"/>
      <c r="P105" s="329"/>
      <c r="Q105" s="329"/>
      <c r="R105" s="329"/>
      <c r="S105" s="329"/>
      <c r="T105" s="329"/>
      <c r="U105" s="329"/>
      <c r="V105" s="329"/>
      <c r="W105" s="329"/>
      <c r="X105" s="329"/>
      <c r="Y105" s="272"/>
      <c r="Z105" s="272"/>
      <c r="AA105" s="272"/>
      <c r="AB105" s="272"/>
    </row>
    <row r="106" spans="1:28" ht="36.75" customHeight="1" hidden="1">
      <c r="A106" s="245" t="s">
        <v>747</v>
      </c>
      <c r="B106" s="204" t="s">
        <v>161</v>
      </c>
      <c r="C106" s="202" t="s">
        <v>1035</v>
      </c>
      <c r="D106" s="195" t="s">
        <v>1026</v>
      </c>
      <c r="E106" s="303"/>
      <c r="F106" s="275"/>
      <c r="G106" s="432"/>
      <c r="H106" s="275"/>
      <c r="I106" s="272"/>
      <c r="J106" s="272"/>
      <c r="K106" s="329"/>
      <c r="L106" s="329"/>
      <c r="M106" s="329"/>
      <c r="N106" s="329"/>
      <c r="O106" s="329"/>
      <c r="P106" s="329"/>
      <c r="Q106" s="329"/>
      <c r="R106" s="434"/>
      <c r="S106" s="331"/>
      <c r="T106" s="434"/>
      <c r="U106" s="331"/>
      <c r="V106" s="434"/>
      <c r="W106" s="434"/>
      <c r="X106" s="331"/>
      <c r="Y106" s="432"/>
      <c r="Z106" s="275"/>
      <c r="AA106" s="432"/>
      <c r="AB106" s="432"/>
    </row>
    <row r="107" spans="1:28" ht="45" hidden="1">
      <c r="A107" s="247" t="s">
        <v>293</v>
      </c>
      <c r="B107" s="241" t="s">
        <v>157</v>
      </c>
      <c r="C107" s="181" t="s">
        <v>1025</v>
      </c>
      <c r="D107" s="181" t="s">
        <v>1026</v>
      </c>
      <c r="E107" s="304"/>
      <c r="F107" s="432"/>
      <c r="G107" s="432"/>
      <c r="H107" s="432"/>
      <c r="I107" s="432"/>
      <c r="J107" s="432"/>
      <c r="K107" s="434"/>
      <c r="L107" s="434"/>
      <c r="M107" s="434"/>
      <c r="N107" s="434"/>
      <c r="O107" s="434"/>
      <c r="P107" s="434"/>
      <c r="Q107" s="434"/>
      <c r="R107" s="434"/>
      <c r="S107" s="434"/>
      <c r="T107" s="434"/>
      <c r="U107" s="434"/>
      <c r="V107" s="434"/>
      <c r="W107" s="434"/>
      <c r="X107" s="434"/>
      <c r="Y107" s="432"/>
      <c r="Z107" s="432"/>
      <c r="AA107" s="432"/>
      <c r="AB107" s="432"/>
    </row>
    <row r="108" spans="1:28" s="8" customFormat="1" ht="22.5" hidden="1">
      <c r="A108" s="248" t="s">
        <v>225</v>
      </c>
      <c r="B108" s="249" t="s">
        <v>376</v>
      </c>
      <c r="C108" s="181" t="s">
        <v>1037</v>
      </c>
      <c r="D108" s="181" t="s">
        <v>1026</v>
      </c>
      <c r="E108" s="305"/>
      <c r="F108" s="272"/>
      <c r="G108" s="272"/>
      <c r="H108" s="272"/>
      <c r="I108" s="272"/>
      <c r="J108" s="272"/>
      <c r="K108" s="329"/>
      <c r="L108" s="329"/>
      <c r="M108" s="329"/>
      <c r="N108" s="329"/>
      <c r="O108" s="329"/>
      <c r="P108" s="329"/>
      <c r="Q108" s="329"/>
      <c r="R108" s="329"/>
      <c r="S108" s="329"/>
      <c r="T108" s="329"/>
      <c r="U108" s="329"/>
      <c r="V108" s="329"/>
      <c r="W108" s="329"/>
      <c r="X108" s="329"/>
      <c r="Y108" s="272"/>
      <c r="Z108" s="272"/>
      <c r="AA108" s="272"/>
      <c r="AB108" s="272"/>
    </row>
    <row r="109" spans="1:28" ht="116.25" customHeight="1" hidden="1">
      <c r="A109" s="250" t="s">
        <v>305</v>
      </c>
      <c r="B109" s="235" t="s">
        <v>162</v>
      </c>
      <c r="C109" s="192" t="s">
        <v>1037</v>
      </c>
      <c r="D109" s="192" t="s">
        <v>1026</v>
      </c>
      <c r="E109" s="306"/>
      <c r="F109" s="272"/>
      <c r="G109" s="272"/>
      <c r="H109" s="272"/>
      <c r="I109" s="272"/>
      <c r="J109" s="272"/>
      <c r="K109" s="329"/>
      <c r="L109" s="329"/>
      <c r="M109" s="329"/>
      <c r="N109" s="329"/>
      <c r="O109" s="329"/>
      <c r="P109" s="329"/>
      <c r="Q109" s="329"/>
      <c r="R109" s="329"/>
      <c r="S109" s="329"/>
      <c r="T109" s="329"/>
      <c r="U109" s="329"/>
      <c r="V109" s="329"/>
      <c r="W109" s="329"/>
      <c r="X109" s="329"/>
      <c r="Y109" s="272"/>
      <c r="Z109" s="272"/>
      <c r="AA109" s="272"/>
      <c r="AB109" s="272"/>
    </row>
    <row r="110" spans="1:28" ht="38.25" customHeight="1" hidden="1">
      <c r="A110" s="250" t="s">
        <v>222</v>
      </c>
      <c r="B110" s="235" t="s">
        <v>163</v>
      </c>
      <c r="C110" s="192" t="s">
        <v>1037</v>
      </c>
      <c r="D110" s="192" t="s">
        <v>1026</v>
      </c>
      <c r="E110" s="305"/>
      <c r="F110" s="272"/>
      <c r="G110" s="272"/>
      <c r="H110" s="272"/>
      <c r="I110" s="272"/>
      <c r="J110" s="272"/>
      <c r="K110" s="329"/>
      <c r="L110" s="329"/>
      <c r="M110" s="329"/>
      <c r="N110" s="329"/>
      <c r="O110" s="329"/>
      <c r="P110" s="329"/>
      <c r="Q110" s="329"/>
      <c r="R110" s="329"/>
      <c r="S110" s="329"/>
      <c r="T110" s="329"/>
      <c r="U110" s="329"/>
      <c r="V110" s="329"/>
      <c r="W110" s="329"/>
      <c r="X110" s="329"/>
      <c r="Y110" s="272"/>
      <c r="Z110" s="272"/>
      <c r="AA110" s="272"/>
      <c r="AB110" s="272"/>
    </row>
    <row r="111" spans="1:28" ht="36" customHeight="1" hidden="1">
      <c r="A111" s="248" t="s">
        <v>520</v>
      </c>
      <c r="B111" s="249" t="s">
        <v>377</v>
      </c>
      <c r="C111" s="199" t="s">
        <v>1038</v>
      </c>
      <c r="D111" s="199" t="s">
        <v>1026</v>
      </c>
      <c r="E111" s="305"/>
      <c r="F111" s="272"/>
      <c r="G111" s="272"/>
      <c r="H111" s="272"/>
      <c r="I111" s="272"/>
      <c r="J111" s="272"/>
      <c r="K111" s="329"/>
      <c r="L111" s="329"/>
      <c r="M111" s="329"/>
      <c r="N111" s="329"/>
      <c r="O111" s="329"/>
      <c r="P111" s="329"/>
      <c r="Q111" s="329"/>
      <c r="R111" s="329"/>
      <c r="S111" s="329"/>
      <c r="T111" s="329"/>
      <c r="U111" s="329"/>
      <c r="V111" s="329"/>
      <c r="W111" s="329"/>
      <c r="X111" s="329"/>
      <c r="Y111" s="272"/>
      <c r="Z111" s="272"/>
      <c r="AA111" s="272"/>
      <c r="AB111" s="272"/>
    </row>
    <row r="112" spans="1:28" ht="45" hidden="1">
      <c r="A112" s="248" t="s">
        <v>153</v>
      </c>
      <c r="B112" s="249" t="s">
        <v>378</v>
      </c>
      <c r="C112" s="199" t="s">
        <v>1038</v>
      </c>
      <c r="D112" s="199" t="s">
        <v>1026</v>
      </c>
      <c r="E112" s="305"/>
      <c r="F112" s="272"/>
      <c r="G112" s="272"/>
      <c r="H112" s="272"/>
      <c r="I112" s="272"/>
      <c r="J112" s="272"/>
      <c r="K112" s="329"/>
      <c r="L112" s="329"/>
      <c r="M112" s="329"/>
      <c r="N112" s="329"/>
      <c r="O112" s="329"/>
      <c r="P112" s="329"/>
      <c r="Q112" s="329"/>
      <c r="R112" s="329"/>
      <c r="S112" s="329"/>
      <c r="T112" s="329"/>
      <c r="U112" s="329"/>
      <c r="V112" s="329"/>
      <c r="W112" s="329"/>
      <c r="X112" s="329"/>
      <c r="Y112" s="272"/>
      <c r="Z112" s="272"/>
      <c r="AA112" s="272"/>
      <c r="AB112" s="272"/>
    </row>
    <row r="113" spans="1:28" ht="157.5" hidden="1">
      <c r="A113" s="251" t="s">
        <v>201</v>
      </c>
      <c r="B113" s="252" t="s">
        <v>379</v>
      </c>
      <c r="C113" s="179" t="s">
        <v>1039</v>
      </c>
      <c r="D113" s="240" t="s">
        <v>1026</v>
      </c>
      <c r="E113" s="300"/>
      <c r="F113" s="433"/>
      <c r="G113" s="433"/>
      <c r="H113" s="433"/>
      <c r="I113" s="272"/>
      <c r="J113" s="272"/>
      <c r="K113" s="329"/>
      <c r="L113" s="329"/>
      <c r="M113" s="329"/>
      <c r="N113" s="329"/>
      <c r="O113" s="329"/>
      <c r="P113" s="329"/>
      <c r="Q113" s="329"/>
      <c r="R113" s="435"/>
      <c r="S113" s="435"/>
      <c r="T113" s="435"/>
      <c r="U113" s="435"/>
      <c r="V113" s="435"/>
      <c r="W113" s="435"/>
      <c r="X113" s="435"/>
      <c r="Y113" s="433"/>
      <c r="Z113" s="433"/>
      <c r="AA113" s="433"/>
      <c r="AB113" s="433"/>
    </row>
    <row r="114" spans="1:28" ht="22.5" hidden="1">
      <c r="A114" s="78" t="s">
        <v>306</v>
      </c>
      <c r="B114" s="74" t="s">
        <v>380</v>
      </c>
      <c r="C114" s="179" t="s">
        <v>1040</v>
      </c>
      <c r="D114" s="179" t="s">
        <v>1026</v>
      </c>
      <c r="E114" s="291"/>
      <c r="F114" s="64"/>
      <c r="G114" s="64"/>
      <c r="H114" s="64"/>
      <c r="I114" s="64"/>
      <c r="J114" s="64"/>
      <c r="K114" s="68"/>
      <c r="L114" s="68"/>
      <c r="M114" s="68"/>
      <c r="N114" s="68"/>
      <c r="O114" s="68"/>
      <c r="P114" s="68"/>
      <c r="Q114" s="134"/>
      <c r="R114" s="68"/>
      <c r="S114" s="68"/>
      <c r="T114" s="68"/>
      <c r="U114" s="68"/>
      <c r="V114" s="68"/>
      <c r="W114" s="68"/>
      <c r="X114" s="68"/>
      <c r="Y114" s="64"/>
      <c r="Z114" s="64"/>
      <c r="AA114" s="64"/>
      <c r="AB114" s="64"/>
    </row>
    <row r="115" spans="1:28" ht="101.25" hidden="1">
      <c r="A115" s="101" t="s">
        <v>521</v>
      </c>
      <c r="B115" s="87" t="s">
        <v>130</v>
      </c>
      <c r="C115" s="192" t="s">
        <v>1040</v>
      </c>
      <c r="D115" s="203" t="s">
        <v>1026</v>
      </c>
      <c r="E115" s="291"/>
      <c r="F115" s="64"/>
      <c r="G115" s="64"/>
      <c r="H115" s="64"/>
      <c r="I115" s="64"/>
      <c r="J115" s="64"/>
      <c r="K115" s="68"/>
      <c r="L115" s="68"/>
      <c r="M115" s="68"/>
      <c r="N115" s="68"/>
      <c r="O115" s="68"/>
      <c r="P115" s="68"/>
      <c r="Q115" s="134"/>
      <c r="R115" s="68"/>
      <c r="S115" s="68"/>
      <c r="T115" s="68"/>
      <c r="U115" s="68"/>
      <c r="V115" s="68"/>
      <c r="W115" s="68"/>
      <c r="X115" s="68"/>
      <c r="Y115" s="64"/>
      <c r="Z115" s="64"/>
      <c r="AA115" s="64"/>
      <c r="AB115" s="64"/>
    </row>
    <row r="116" spans="1:28" s="6" customFormat="1" ht="18" hidden="1">
      <c r="A116" s="96" t="s">
        <v>251</v>
      </c>
      <c r="B116" s="80"/>
      <c r="C116" s="205"/>
      <c r="D116" s="253"/>
      <c r="E116" s="307"/>
      <c r="F116" s="65"/>
      <c r="G116" s="65"/>
      <c r="H116" s="65"/>
      <c r="I116" s="65"/>
      <c r="J116" s="65"/>
      <c r="K116" s="155"/>
      <c r="L116" s="155"/>
      <c r="M116" s="155"/>
      <c r="N116" s="155"/>
      <c r="O116" s="155"/>
      <c r="P116" s="155"/>
      <c r="Q116" s="332"/>
      <c r="R116" s="155"/>
      <c r="S116" s="155"/>
      <c r="T116" s="155"/>
      <c r="U116" s="155"/>
      <c r="V116" s="155"/>
      <c r="W116" s="155"/>
      <c r="X116" s="155"/>
      <c r="Y116" s="65"/>
      <c r="Z116" s="65"/>
      <c r="AA116" s="65"/>
      <c r="AB116" s="65"/>
    </row>
    <row r="117" spans="1:28" ht="18" hidden="1">
      <c r="A117" s="83" t="s">
        <v>358</v>
      </c>
      <c r="B117" s="82" t="s">
        <v>131</v>
      </c>
      <c r="C117" s="202" t="s">
        <v>1040</v>
      </c>
      <c r="D117" s="202" t="s">
        <v>1026</v>
      </c>
      <c r="E117" s="295"/>
      <c r="F117" s="63"/>
      <c r="G117" s="63"/>
      <c r="H117" s="63"/>
      <c r="I117" s="63"/>
      <c r="J117" s="63"/>
      <c r="K117" s="73"/>
      <c r="L117" s="73"/>
      <c r="M117" s="73"/>
      <c r="N117" s="73"/>
      <c r="O117" s="73"/>
      <c r="P117" s="73"/>
      <c r="Q117" s="328"/>
      <c r="R117" s="73"/>
      <c r="S117" s="73"/>
      <c r="T117" s="73"/>
      <c r="U117" s="73"/>
      <c r="V117" s="73"/>
      <c r="W117" s="73"/>
      <c r="X117" s="73"/>
      <c r="Y117" s="63"/>
      <c r="Z117" s="63"/>
      <c r="AA117" s="63"/>
      <c r="AB117" s="63"/>
    </row>
    <row r="118" spans="1:28" ht="18" hidden="1">
      <c r="A118" s="83" t="s">
        <v>357</v>
      </c>
      <c r="B118" s="87" t="s">
        <v>132</v>
      </c>
      <c r="C118" s="203" t="s">
        <v>1040</v>
      </c>
      <c r="D118" s="203" t="s">
        <v>1026</v>
      </c>
      <c r="E118" s="291"/>
      <c r="F118" s="64"/>
      <c r="G118" s="64"/>
      <c r="H118" s="64"/>
      <c r="I118" s="64"/>
      <c r="J118" s="64"/>
      <c r="K118" s="68"/>
      <c r="L118" s="68"/>
      <c r="M118" s="68"/>
      <c r="N118" s="68"/>
      <c r="O118" s="68"/>
      <c r="P118" s="68"/>
      <c r="Q118" s="134"/>
      <c r="R118" s="68"/>
      <c r="S118" s="68"/>
      <c r="T118" s="68"/>
      <c r="U118" s="68"/>
      <c r="V118" s="68"/>
      <c r="W118" s="68"/>
      <c r="X118" s="68"/>
      <c r="Y118" s="64"/>
      <c r="Z118" s="64"/>
      <c r="AA118" s="64"/>
      <c r="AB118" s="64"/>
    </row>
    <row r="119" spans="1:28" ht="18" hidden="1">
      <c r="A119" s="83" t="s">
        <v>356</v>
      </c>
      <c r="B119" s="82" t="s">
        <v>133</v>
      </c>
      <c r="C119" s="203" t="s">
        <v>1040</v>
      </c>
      <c r="D119" s="203" t="s">
        <v>1026</v>
      </c>
      <c r="E119" s="291"/>
      <c r="F119" s="64"/>
      <c r="G119" s="64"/>
      <c r="H119" s="64"/>
      <c r="I119" s="64"/>
      <c r="J119" s="64"/>
      <c r="K119" s="68"/>
      <c r="L119" s="68"/>
      <c r="M119" s="68"/>
      <c r="N119" s="68"/>
      <c r="O119" s="68"/>
      <c r="P119" s="68"/>
      <c r="Q119" s="134"/>
      <c r="R119" s="68"/>
      <c r="S119" s="68"/>
      <c r="T119" s="68"/>
      <c r="U119" s="68"/>
      <c r="V119" s="68"/>
      <c r="W119" s="68"/>
      <c r="X119" s="68"/>
      <c r="Y119" s="64"/>
      <c r="Z119" s="64"/>
      <c r="AA119" s="64"/>
      <c r="AB119" s="64"/>
    </row>
    <row r="120" spans="1:28" ht="18" hidden="1">
      <c r="A120" s="83" t="s">
        <v>522</v>
      </c>
      <c r="B120" s="82" t="s">
        <v>523</v>
      </c>
      <c r="C120" s="203" t="s">
        <v>1040</v>
      </c>
      <c r="D120" s="203" t="s">
        <v>1026</v>
      </c>
      <c r="E120" s="291"/>
      <c r="F120" s="64"/>
      <c r="G120" s="64"/>
      <c r="H120" s="64"/>
      <c r="I120" s="64"/>
      <c r="J120" s="64"/>
      <c r="K120" s="68"/>
      <c r="L120" s="68"/>
      <c r="M120" s="68"/>
      <c r="N120" s="68"/>
      <c r="O120" s="68"/>
      <c r="P120" s="68"/>
      <c r="Q120" s="134"/>
      <c r="R120" s="68"/>
      <c r="S120" s="68"/>
      <c r="T120" s="68"/>
      <c r="U120" s="68"/>
      <c r="V120" s="68"/>
      <c r="W120" s="68"/>
      <c r="X120" s="68"/>
      <c r="Y120" s="64"/>
      <c r="Z120" s="64"/>
      <c r="AA120" s="64"/>
      <c r="AB120" s="64"/>
    </row>
    <row r="121" spans="1:28" ht="18" hidden="1">
      <c r="A121" s="83" t="s">
        <v>524</v>
      </c>
      <c r="B121" s="82" t="s">
        <v>525</v>
      </c>
      <c r="C121" s="203" t="s">
        <v>1040</v>
      </c>
      <c r="D121" s="203" t="s">
        <v>1026</v>
      </c>
      <c r="E121" s="291"/>
      <c r="F121" s="64"/>
      <c r="G121" s="64"/>
      <c r="H121" s="64"/>
      <c r="I121" s="64"/>
      <c r="J121" s="64"/>
      <c r="K121" s="68"/>
      <c r="L121" s="68"/>
      <c r="M121" s="68"/>
      <c r="N121" s="68"/>
      <c r="O121" s="68"/>
      <c r="P121" s="68"/>
      <c r="Q121" s="134"/>
      <c r="R121" s="68"/>
      <c r="S121" s="68"/>
      <c r="T121" s="68"/>
      <c r="U121" s="68"/>
      <c r="V121" s="68"/>
      <c r="W121" s="68"/>
      <c r="X121" s="68"/>
      <c r="Y121" s="64"/>
      <c r="Z121" s="64"/>
      <c r="AA121" s="64"/>
      <c r="AB121" s="64"/>
    </row>
    <row r="122" spans="1:28" ht="112.5" hidden="1">
      <c r="A122" s="101" t="s">
        <v>154</v>
      </c>
      <c r="B122" s="87" t="s">
        <v>134</v>
      </c>
      <c r="C122" s="203" t="s">
        <v>1040</v>
      </c>
      <c r="D122" s="203" t="s">
        <v>1026</v>
      </c>
      <c r="E122" s="291"/>
      <c r="F122" s="64"/>
      <c r="G122" s="64"/>
      <c r="H122" s="64"/>
      <c r="I122" s="64"/>
      <c r="J122" s="64"/>
      <c r="K122" s="68"/>
      <c r="L122" s="68"/>
      <c r="M122" s="68"/>
      <c r="N122" s="68"/>
      <c r="O122" s="68"/>
      <c r="P122" s="68"/>
      <c r="Q122" s="134"/>
      <c r="R122" s="68"/>
      <c r="S122" s="68"/>
      <c r="T122" s="68"/>
      <c r="U122" s="68"/>
      <c r="V122" s="68"/>
      <c r="W122" s="68"/>
      <c r="X122" s="68"/>
      <c r="Y122" s="64"/>
      <c r="Z122" s="64"/>
      <c r="AA122" s="64"/>
      <c r="AB122" s="64"/>
    </row>
    <row r="123" spans="1:28" ht="157.5" hidden="1">
      <c r="A123" s="98" t="s">
        <v>129</v>
      </c>
      <c r="B123" s="87" t="s">
        <v>526</v>
      </c>
      <c r="C123" s="203" t="s">
        <v>1040</v>
      </c>
      <c r="D123" s="203" t="s">
        <v>1026</v>
      </c>
      <c r="E123" s="291"/>
      <c r="F123" s="64"/>
      <c r="G123" s="64"/>
      <c r="H123" s="64"/>
      <c r="I123" s="64"/>
      <c r="J123" s="64"/>
      <c r="K123" s="68"/>
      <c r="L123" s="68"/>
      <c r="M123" s="68"/>
      <c r="N123" s="68"/>
      <c r="O123" s="68"/>
      <c r="P123" s="68"/>
      <c r="Q123" s="134"/>
      <c r="R123" s="68"/>
      <c r="S123" s="68"/>
      <c r="T123" s="68"/>
      <c r="U123" s="68"/>
      <c r="V123" s="68"/>
      <c r="W123" s="68"/>
      <c r="X123" s="68"/>
      <c r="Y123" s="64"/>
      <c r="Z123" s="64"/>
      <c r="AA123" s="64"/>
      <c r="AB123" s="64"/>
    </row>
    <row r="124" spans="1:28" ht="67.5" hidden="1">
      <c r="A124" s="177" t="s">
        <v>629</v>
      </c>
      <c r="B124" s="632" t="s">
        <v>630</v>
      </c>
      <c r="C124" s="645" t="s">
        <v>1040</v>
      </c>
      <c r="D124" s="436"/>
      <c r="E124" s="647"/>
      <c r="F124" s="641"/>
      <c r="G124" s="641" t="s">
        <v>237</v>
      </c>
      <c r="H124" s="641" t="s">
        <v>237</v>
      </c>
      <c r="I124" s="641"/>
      <c r="J124" s="641"/>
      <c r="K124" s="643"/>
      <c r="L124" s="643"/>
      <c r="M124" s="643"/>
      <c r="N124" s="643"/>
      <c r="O124" s="643"/>
      <c r="P124" s="643"/>
      <c r="Q124" s="643"/>
      <c r="R124" s="643"/>
      <c r="S124" s="643" t="s">
        <v>237</v>
      </c>
      <c r="T124" s="643" t="s">
        <v>237</v>
      </c>
      <c r="U124" s="649"/>
      <c r="V124" s="649"/>
      <c r="W124" s="649"/>
      <c r="X124" s="649"/>
      <c r="Y124" s="638"/>
      <c r="Z124" s="638"/>
      <c r="AA124" s="638"/>
      <c r="AB124" s="638"/>
    </row>
    <row r="125" spans="1:28" ht="12.75" hidden="1">
      <c r="A125" s="104" t="s">
        <v>335</v>
      </c>
      <c r="B125" s="633"/>
      <c r="C125" s="646"/>
      <c r="D125" s="437" t="s">
        <v>1026</v>
      </c>
      <c r="E125" s="648"/>
      <c r="F125" s="642"/>
      <c r="G125" s="642"/>
      <c r="H125" s="642"/>
      <c r="I125" s="642"/>
      <c r="J125" s="642"/>
      <c r="K125" s="644"/>
      <c r="L125" s="644"/>
      <c r="M125" s="644"/>
      <c r="N125" s="644"/>
      <c r="O125" s="644"/>
      <c r="P125" s="644"/>
      <c r="Q125" s="644"/>
      <c r="R125" s="644"/>
      <c r="S125" s="644"/>
      <c r="T125" s="644"/>
      <c r="U125" s="650"/>
      <c r="V125" s="650"/>
      <c r="W125" s="650"/>
      <c r="X125" s="650"/>
      <c r="Y125" s="639"/>
      <c r="Z125" s="639"/>
      <c r="AA125" s="639"/>
      <c r="AB125" s="639"/>
    </row>
    <row r="126" spans="1:28" ht="67.5" hidden="1">
      <c r="A126" s="132" t="s">
        <v>748</v>
      </c>
      <c r="B126" s="87" t="s">
        <v>749</v>
      </c>
      <c r="C126" s="203" t="s">
        <v>1040</v>
      </c>
      <c r="D126" s="203" t="s">
        <v>1026</v>
      </c>
      <c r="E126" s="291"/>
      <c r="F126" s="64"/>
      <c r="G126" s="64" t="s">
        <v>237</v>
      </c>
      <c r="H126" s="64" t="s">
        <v>237</v>
      </c>
      <c r="I126" s="64"/>
      <c r="J126" s="64"/>
      <c r="K126" s="68"/>
      <c r="L126" s="68"/>
      <c r="M126" s="68"/>
      <c r="N126" s="68"/>
      <c r="O126" s="68"/>
      <c r="P126" s="68"/>
      <c r="Q126" s="333"/>
      <c r="R126" s="68"/>
      <c r="S126" s="68" t="s">
        <v>237</v>
      </c>
      <c r="T126" s="68" t="s">
        <v>237</v>
      </c>
      <c r="U126" s="68"/>
      <c r="V126" s="68"/>
      <c r="W126" s="68"/>
      <c r="X126" s="68"/>
      <c r="Y126" s="64"/>
      <c r="Z126" s="64"/>
      <c r="AA126" s="64"/>
      <c r="AB126" s="64"/>
    </row>
    <row r="127" spans="1:28" ht="90" hidden="1">
      <c r="A127" s="132" t="s">
        <v>750</v>
      </c>
      <c r="B127" s="87" t="s">
        <v>751</v>
      </c>
      <c r="C127" s="203" t="s">
        <v>1040</v>
      </c>
      <c r="D127" s="203" t="s">
        <v>1026</v>
      </c>
      <c r="E127" s="291"/>
      <c r="F127" s="64"/>
      <c r="G127" s="64" t="s">
        <v>237</v>
      </c>
      <c r="H127" s="64" t="s">
        <v>237</v>
      </c>
      <c r="I127" s="64"/>
      <c r="J127" s="64"/>
      <c r="K127" s="68"/>
      <c r="L127" s="68"/>
      <c r="M127" s="68"/>
      <c r="N127" s="68"/>
      <c r="O127" s="68"/>
      <c r="P127" s="68"/>
      <c r="Q127" s="333"/>
      <c r="R127" s="68"/>
      <c r="S127" s="68" t="s">
        <v>237</v>
      </c>
      <c r="T127" s="68" t="s">
        <v>237</v>
      </c>
      <c r="U127" s="68"/>
      <c r="V127" s="68"/>
      <c r="W127" s="68"/>
      <c r="X127" s="68"/>
      <c r="Y127" s="64"/>
      <c r="Z127" s="64"/>
      <c r="AA127" s="64"/>
      <c r="AB127" s="64"/>
    </row>
    <row r="128" spans="1:28" ht="90.75" customHeight="1" hidden="1">
      <c r="A128" s="132" t="s">
        <v>752</v>
      </c>
      <c r="B128" s="87" t="s">
        <v>753</v>
      </c>
      <c r="C128" s="203" t="s">
        <v>1040</v>
      </c>
      <c r="D128" s="203" t="s">
        <v>1026</v>
      </c>
      <c r="E128" s="291"/>
      <c r="F128" s="64"/>
      <c r="G128" s="64" t="s">
        <v>237</v>
      </c>
      <c r="H128" s="64" t="s">
        <v>237</v>
      </c>
      <c r="I128" s="64"/>
      <c r="J128" s="64"/>
      <c r="K128" s="68"/>
      <c r="L128" s="68"/>
      <c r="M128" s="68"/>
      <c r="N128" s="68"/>
      <c r="O128" s="68"/>
      <c r="P128" s="68"/>
      <c r="Q128" s="333"/>
      <c r="R128" s="68"/>
      <c r="S128" s="68" t="s">
        <v>237</v>
      </c>
      <c r="T128" s="68" t="s">
        <v>237</v>
      </c>
      <c r="U128" s="68"/>
      <c r="V128" s="68"/>
      <c r="W128" s="68"/>
      <c r="X128" s="68"/>
      <c r="Y128" s="64"/>
      <c r="Z128" s="64"/>
      <c r="AA128" s="64"/>
      <c r="AB128" s="64"/>
    </row>
    <row r="129" spans="1:28" ht="20.25" customHeight="1" hidden="1">
      <c r="A129" s="132" t="s">
        <v>754</v>
      </c>
      <c r="B129" s="87" t="s">
        <v>755</v>
      </c>
      <c r="C129" s="203" t="s">
        <v>1040</v>
      </c>
      <c r="D129" s="203" t="s">
        <v>1026</v>
      </c>
      <c r="E129" s="291"/>
      <c r="F129" s="64"/>
      <c r="G129" s="64" t="s">
        <v>237</v>
      </c>
      <c r="H129" s="64" t="s">
        <v>237</v>
      </c>
      <c r="I129" s="64"/>
      <c r="J129" s="64"/>
      <c r="K129" s="68"/>
      <c r="L129" s="68"/>
      <c r="M129" s="68"/>
      <c r="N129" s="68"/>
      <c r="O129" s="68"/>
      <c r="P129" s="68"/>
      <c r="Q129" s="333"/>
      <c r="R129" s="68"/>
      <c r="S129" s="68" t="s">
        <v>237</v>
      </c>
      <c r="T129" s="68" t="s">
        <v>237</v>
      </c>
      <c r="U129" s="68"/>
      <c r="V129" s="68"/>
      <c r="W129" s="68"/>
      <c r="X129" s="68"/>
      <c r="Y129" s="64"/>
      <c r="Z129" s="64"/>
      <c r="AA129" s="64"/>
      <c r="AB129" s="64"/>
    </row>
    <row r="130" spans="1:28" ht="22.5" hidden="1">
      <c r="A130" s="103" t="s">
        <v>527</v>
      </c>
      <c r="B130" s="49" t="s">
        <v>528</v>
      </c>
      <c r="C130" s="199" t="s">
        <v>1025</v>
      </c>
      <c r="D130" s="179" t="s">
        <v>1026</v>
      </c>
      <c r="E130" s="291"/>
      <c r="F130" s="64"/>
      <c r="G130" s="64"/>
      <c r="H130" s="64"/>
      <c r="I130" s="64"/>
      <c r="J130" s="64"/>
      <c r="K130" s="68"/>
      <c r="L130" s="68"/>
      <c r="M130" s="68"/>
      <c r="N130" s="68"/>
      <c r="O130" s="68"/>
      <c r="P130" s="68"/>
      <c r="Q130" s="134"/>
      <c r="R130" s="68"/>
      <c r="S130" s="68"/>
      <c r="T130" s="68"/>
      <c r="U130" s="68"/>
      <c r="V130" s="68"/>
      <c r="W130" s="68"/>
      <c r="X130" s="68"/>
      <c r="Y130" s="64"/>
      <c r="Z130" s="64"/>
      <c r="AA130" s="64"/>
      <c r="AB130" s="64"/>
    </row>
    <row r="131" spans="1:28" ht="18" hidden="1">
      <c r="A131" s="104" t="s">
        <v>335</v>
      </c>
      <c r="B131" s="105"/>
      <c r="C131" s="254"/>
      <c r="D131" s="254"/>
      <c r="E131" s="309"/>
      <c r="F131" s="126"/>
      <c r="G131" s="65"/>
      <c r="H131" s="126"/>
      <c r="I131" s="126"/>
      <c r="J131" s="65"/>
      <c r="K131" s="334"/>
      <c r="L131" s="334"/>
      <c r="M131" s="155"/>
      <c r="N131" s="334"/>
      <c r="O131" s="155"/>
      <c r="P131" s="334"/>
      <c r="Q131" s="335"/>
      <c r="R131" s="334"/>
      <c r="S131" s="155"/>
      <c r="T131" s="334"/>
      <c r="U131" s="155"/>
      <c r="V131" s="334"/>
      <c r="W131" s="334"/>
      <c r="X131" s="155"/>
      <c r="Y131" s="126"/>
      <c r="Z131" s="126"/>
      <c r="AA131" s="65"/>
      <c r="AB131" s="65"/>
    </row>
    <row r="132" spans="1:28" ht="102" customHeight="1" hidden="1">
      <c r="A132" s="92" t="s">
        <v>529</v>
      </c>
      <c r="B132" s="82" t="s">
        <v>530</v>
      </c>
      <c r="C132" s="240" t="s">
        <v>1025</v>
      </c>
      <c r="D132" s="240" t="s">
        <v>1026</v>
      </c>
      <c r="E132" s="295"/>
      <c r="F132" s="63"/>
      <c r="G132" s="63"/>
      <c r="H132" s="63"/>
      <c r="I132" s="63"/>
      <c r="J132" s="63"/>
      <c r="K132" s="73"/>
      <c r="L132" s="73"/>
      <c r="M132" s="73"/>
      <c r="N132" s="73"/>
      <c r="O132" s="73"/>
      <c r="P132" s="73"/>
      <c r="Q132" s="328"/>
      <c r="R132" s="73"/>
      <c r="S132" s="73"/>
      <c r="T132" s="73"/>
      <c r="U132" s="73"/>
      <c r="V132" s="73"/>
      <c r="W132" s="73"/>
      <c r="X132" s="73"/>
      <c r="Y132" s="63"/>
      <c r="Z132" s="63"/>
      <c r="AA132" s="63"/>
      <c r="AB132" s="63"/>
    </row>
    <row r="133" spans="1:28" ht="24.75" customHeight="1" hidden="1">
      <c r="A133" s="106" t="s">
        <v>531</v>
      </c>
      <c r="B133" s="87" t="s">
        <v>532</v>
      </c>
      <c r="C133" s="179" t="s">
        <v>1025</v>
      </c>
      <c r="D133" s="179" t="s">
        <v>1026</v>
      </c>
      <c r="E133" s="291"/>
      <c r="F133" s="64"/>
      <c r="G133" s="64"/>
      <c r="H133" s="64"/>
      <c r="I133" s="64"/>
      <c r="J133" s="64"/>
      <c r="K133" s="68"/>
      <c r="L133" s="68"/>
      <c r="M133" s="68"/>
      <c r="N133" s="68"/>
      <c r="O133" s="68"/>
      <c r="P133" s="68"/>
      <c r="Q133" s="134"/>
      <c r="R133" s="68"/>
      <c r="S133" s="68"/>
      <c r="T133" s="68"/>
      <c r="U133" s="68"/>
      <c r="V133" s="68"/>
      <c r="W133" s="68"/>
      <c r="X133" s="68"/>
      <c r="Y133" s="64"/>
      <c r="Z133" s="64"/>
      <c r="AA133" s="64"/>
      <c r="AB133" s="64"/>
    </row>
    <row r="134" spans="1:28" ht="57.75" customHeight="1" hidden="1">
      <c r="A134" s="94" t="s">
        <v>533</v>
      </c>
      <c r="B134" s="87" t="s">
        <v>534</v>
      </c>
      <c r="C134" s="179" t="s">
        <v>1025</v>
      </c>
      <c r="D134" s="179" t="s">
        <v>1026</v>
      </c>
      <c r="E134" s="291"/>
      <c r="F134" s="64"/>
      <c r="G134" s="64"/>
      <c r="H134" s="64"/>
      <c r="I134" s="64"/>
      <c r="J134" s="64"/>
      <c r="K134" s="68"/>
      <c r="L134" s="68"/>
      <c r="M134" s="68"/>
      <c r="N134" s="68"/>
      <c r="O134" s="68"/>
      <c r="P134" s="68"/>
      <c r="Q134" s="134"/>
      <c r="R134" s="68"/>
      <c r="S134" s="68"/>
      <c r="T134" s="68"/>
      <c r="U134" s="68"/>
      <c r="V134" s="68"/>
      <c r="W134" s="68"/>
      <c r="X134" s="68"/>
      <c r="Y134" s="64"/>
      <c r="Z134" s="64"/>
      <c r="AA134" s="64"/>
      <c r="AB134" s="64"/>
    </row>
    <row r="135" spans="1:28" ht="60" customHeight="1" hidden="1">
      <c r="A135" s="94" t="s">
        <v>535</v>
      </c>
      <c r="B135" s="87" t="s">
        <v>536</v>
      </c>
      <c r="C135" s="179" t="s">
        <v>1025</v>
      </c>
      <c r="D135" s="179" t="s">
        <v>1026</v>
      </c>
      <c r="E135" s="291"/>
      <c r="F135" s="64"/>
      <c r="G135" s="64"/>
      <c r="H135" s="64"/>
      <c r="I135" s="272"/>
      <c r="J135" s="272"/>
      <c r="K135" s="329"/>
      <c r="L135" s="329"/>
      <c r="M135" s="329"/>
      <c r="N135" s="329"/>
      <c r="O135" s="329"/>
      <c r="P135" s="329"/>
      <c r="Q135" s="134"/>
      <c r="R135" s="68"/>
      <c r="S135" s="68"/>
      <c r="T135" s="68"/>
      <c r="U135" s="329"/>
      <c r="V135" s="329"/>
      <c r="W135" s="329"/>
      <c r="X135" s="329"/>
      <c r="Y135" s="272"/>
      <c r="Z135" s="272"/>
      <c r="AA135" s="272"/>
      <c r="AB135" s="272"/>
    </row>
    <row r="136" spans="1:28" ht="60" customHeight="1" hidden="1">
      <c r="A136" s="107" t="s">
        <v>537</v>
      </c>
      <c r="B136" s="87" t="s">
        <v>538</v>
      </c>
      <c r="C136" s="179" t="s">
        <v>1025</v>
      </c>
      <c r="D136" s="179" t="s">
        <v>1026</v>
      </c>
      <c r="E136" s="291"/>
      <c r="F136" s="64"/>
      <c r="G136" s="64"/>
      <c r="H136" s="64"/>
      <c r="I136" s="272"/>
      <c r="J136" s="272"/>
      <c r="K136" s="329"/>
      <c r="L136" s="329"/>
      <c r="M136" s="329"/>
      <c r="N136" s="329"/>
      <c r="O136" s="329"/>
      <c r="P136" s="329"/>
      <c r="Q136" s="134"/>
      <c r="R136" s="68"/>
      <c r="S136" s="68"/>
      <c r="T136" s="68"/>
      <c r="U136" s="329"/>
      <c r="V136" s="329"/>
      <c r="W136" s="329"/>
      <c r="X136" s="329"/>
      <c r="Y136" s="272"/>
      <c r="Z136" s="272"/>
      <c r="AA136" s="272"/>
      <c r="AB136" s="272"/>
    </row>
    <row r="137" spans="1:28" ht="56.25" customHeight="1" hidden="1">
      <c r="A137" s="107" t="s">
        <v>930</v>
      </c>
      <c r="B137" s="87" t="s">
        <v>539</v>
      </c>
      <c r="C137" s="179" t="s">
        <v>1025</v>
      </c>
      <c r="D137" s="179" t="s">
        <v>1026</v>
      </c>
      <c r="E137" s="291"/>
      <c r="F137" s="64"/>
      <c r="G137" s="64"/>
      <c r="H137" s="64"/>
      <c r="I137" s="64"/>
      <c r="J137" s="64"/>
      <c r="K137" s="68"/>
      <c r="L137" s="68"/>
      <c r="M137" s="68"/>
      <c r="N137" s="68"/>
      <c r="O137" s="68"/>
      <c r="P137" s="68"/>
      <c r="Q137" s="134"/>
      <c r="R137" s="68"/>
      <c r="S137" s="68"/>
      <c r="T137" s="68"/>
      <c r="U137" s="68"/>
      <c r="V137" s="68"/>
      <c r="W137" s="68"/>
      <c r="X137" s="68"/>
      <c r="Y137" s="64"/>
      <c r="Z137" s="64"/>
      <c r="AA137" s="64"/>
      <c r="AB137" s="64"/>
    </row>
    <row r="138" spans="1:28" ht="28.5" customHeight="1" hidden="1">
      <c r="A138" s="107" t="s">
        <v>756</v>
      </c>
      <c r="B138" s="87" t="s">
        <v>540</v>
      </c>
      <c r="C138" s="179" t="s">
        <v>1025</v>
      </c>
      <c r="D138" s="179" t="s">
        <v>1026</v>
      </c>
      <c r="E138" s="291"/>
      <c r="F138" s="64"/>
      <c r="G138" s="64"/>
      <c r="H138" s="64"/>
      <c r="I138" s="64"/>
      <c r="J138" s="64"/>
      <c r="K138" s="68"/>
      <c r="L138" s="68"/>
      <c r="M138" s="68"/>
      <c r="N138" s="68"/>
      <c r="O138" s="68"/>
      <c r="P138" s="68"/>
      <c r="Q138" s="134"/>
      <c r="R138" s="68"/>
      <c r="S138" s="68"/>
      <c r="T138" s="68"/>
      <c r="U138" s="68"/>
      <c r="V138" s="68"/>
      <c r="W138" s="68"/>
      <c r="X138" s="68"/>
      <c r="Y138" s="64"/>
      <c r="Z138" s="64"/>
      <c r="AA138" s="64"/>
      <c r="AB138" s="64"/>
    </row>
    <row r="139" spans="1:28" ht="59.25" customHeight="1" hidden="1">
      <c r="A139" s="107" t="s">
        <v>931</v>
      </c>
      <c r="B139" s="87" t="s">
        <v>541</v>
      </c>
      <c r="C139" s="179" t="s">
        <v>1025</v>
      </c>
      <c r="D139" s="179" t="s">
        <v>1026</v>
      </c>
      <c r="E139" s="291"/>
      <c r="F139" s="64"/>
      <c r="G139" s="64"/>
      <c r="H139" s="64"/>
      <c r="I139" s="64"/>
      <c r="J139" s="64"/>
      <c r="K139" s="68"/>
      <c r="L139" s="68"/>
      <c r="M139" s="68"/>
      <c r="N139" s="68"/>
      <c r="O139" s="68"/>
      <c r="P139" s="68"/>
      <c r="Q139" s="134"/>
      <c r="R139" s="68"/>
      <c r="S139" s="68"/>
      <c r="T139" s="68"/>
      <c r="U139" s="68"/>
      <c r="V139" s="68"/>
      <c r="W139" s="68"/>
      <c r="X139" s="68"/>
      <c r="Y139" s="64"/>
      <c r="Z139" s="64"/>
      <c r="AA139" s="64"/>
      <c r="AB139" s="64"/>
    </row>
    <row r="140" spans="1:28" ht="90.75" customHeight="1" hidden="1">
      <c r="A140" s="107" t="s">
        <v>932</v>
      </c>
      <c r="B140" s="87" t="s">
        <v>543</v>
      </c>
      <c r="C140" s="179" t="s">
        <v>1025</v>
      </c>
      <c r="D140" s="179" t="s">
        <v>1026</v>
      </c>
      <c r="E140" s="291"/>
      <c r="F140" s="64"/>
      <c r="G140" s="64"/>
      <c r="H140" s="64"/>
      <c r="I140" s="64"/>
      <c r="J140" s="64"/>
      <c r="K140" s="68"/>
      <c r="L140" s="68"/>
      <c r="M140" s="68"/>
      <c r="N140" s="68"/>
      <c r="O140" s="68"/>
      <c r="P140" s="68"/>
      <c r="Q140" s="134"/>
      <c r="R140" s="68"/>
      <c r="S140" s="68"/>
      <c r="T140" s="68"/>
      <c r="U140" s="68"/>
      <c r="V140" s="68"/>
      <c r="W140" s="68"/>
      <c r="X140" s="68"/>
      <c r="Y140" s="64"/>
      <c r="Z140" s="64"/>
      <c r="AA140" s="64"/>
      <c r="AB140" s="64"/>
    </row>
    <row r="141" spans="1:28" ht="29.25" customHeight="1" hidden="1">
      <c r="A141" s="107" t="s">
        <v>757</v>
      </c>
      <c r="B141" s="87" t="s">
        <v>758</v>
      </c>
      <c r="C141" s="179" t="s">
        <v>1025</v>
      </c>
      <c r="D141" s="179" t="s">
        <v>1026</v>
      </c>
      <c r="E141" s="291"/>
      <c r="F141" s="64"/>
      <c r="G141" s="64"/>
      <c r="H141" s="64"/>
      <c r="I141" s="64"/>
      <c r="J141" s="64"/>
      <c r="K141" s="68"/>
      <c r="L141" s="68"/>
      <c r="M141" s="68"/>
      <c r="N141" s="68"/>
      <c r="O141" s="68"/>
      <c r="P141" s="68"/>
      <c r="Q141" s="134"/>
      <c r="R141" s="68"/>
      <c r="S141" s="68"/>
      <c r="T141" s="68"/>
      <c r="U141" s="68"/>
      <c r="V141" s="68"/>
      <c r="W141" s="68"/>
      <c r="X141" s="68"/>
      <c r="Y141" s="64"/>
      <c r="Z141" s="64"/>
      <c r="AA141" s="64"/>
      <c r="AB141" s="64"/>
    </row>
    <row r="142" spans="1:28" ht="102.75" customHeight="1" hidden="1">
      <c r="A142" s="94" t="s">
        <v>542</v>
      </c>
      <c r="B142" s="87" t="s">
        <v>759</v>
      </c>
      <c r="C142" s="179" t="s">
        <v>1025</v>
      </c>
      <c r="D142" s="179" t="s">
        <v>1026</v>
      </c>
      <c r="E142" s="291"/>
      <c r="F142" s="64"/>
      <c r="G142" s="64"/>
      <c r="H142" s="64"/>
      <c r="I142" s="64" t="s">
        <v>237</v>
      </c>
      <c r="J142" s="64" t="s">
        <v>237</v>
      </c>
      <c r="K142" s="68" t="s">
        <v>237</v>
      </c>
      <c r="L142" s="68" t="s">
        <v>237</v>
      </c>
      <c r="M142" s="68" t="s">
        <v>237</v>
      </c>
      <c r="N142" s="68" t="s">
        <v>237</v>
      </c>
      <c r="O142" s="68" t="s">
        <v>237</v>
      </c>
      <c r="P142" s="68" t="s">
        <v>237</v>
      </c>
      <c r="Q142" s="134"/>
      <c r="R142" s="68"/>
      <c r="S142" s="68"/>
      <c r="T142" s="68"/>
      <c r="U142" s="68" t="s">
        <v>237</v>
      </c>
      <c r="V142" s="68" t="s">
        <v>237</v>
      </c>
      <c r="W142" s="68" t="s">
        <v>237</v>
      </c>
      <c r="X142" s="68" t="s">
        <v>237</v>
      </c>
      <c r="Y142" s="64" t="s">
        <v>237</v>
      </c>
      <c r="Z142" s="64" t="s">
        <v>237</v>
      </c>
      <c r="AA142" s="64" t="s">
        <v>237</v>
      </c>
      <c r="AB142" s="64" t="s">
        <v>237</v>
      </c>
    </row>
    <row r="143" spans="1:28" ht="21" customHeight="1" hidden="1">
      <c r="A143" s="168" t="s">
        <v>307</v>
      </c>
      <c r="B143" s="244" t="s">
        <v>381</v>
      </c>
      <c r="C143" s="179" t="s">
        <v>1025</v>
      </c>
      <c r="D143" s="179" t="s">
        <v>1026</v>
      </c>
      <c r="E143" s="301"/>
      <c r="F143" s="272"/>
      <c r="G143" s="272"/>
      <c r="H143" s="272"/>
      <c r="I143" s="272"/>
      <c r="J143" s="272"/>
      <c r="K143" s="329"/>
      <c r="L143" s="329"/>
      <c r="M143" s="329"/>
      <c r="N143" s="329"/>
      <c r="O143" s="329"/>
      <c r="P143" s="329"/>
      <c r="Q143" s="329"/>
      <c r="R143" s="329"/>
      <c r="S143" s="329"/>
      <c r="T143" s="329"/>
      <c r="U143" s="329"/>
      <c r="V143" s="329"/>
      <c r="W143" s="329"/>
      <c r="X143" s="329"/>
      <c r="Y143" s="272"/>
      <c r="Z143" s="272"/>
      <c r="AA143" s="272"/>
      <c r="AB143" s="272"/>
    </row>
    <row r="144" spans="1:28" ht="76.5" customHeight="1" hidden="1">
      <c r="A144" s="168" t="s">
        <v>441</v>
      </c>
      <c r="B144" s="244" t="s">
        <v>382</v>
      </c>
      <c r="C144" s="179" t="s">
        <v>1041</v>
      </c>
      <c r="D144" s="179" t="s">
        <v>1026</v>
      </c>
      <c r="E144" s="301"/>
      <c r="F144" s="272"/>
      <c r="G144" s="272"/>
      <c r="H144" s="272"/>
      <c r="I144" s="272"/>
      <c r="J144" s="272"/>
      <c r="K144" s="329"/>
      <c r="L144" s="329"/>
      <c r="M144" s="329"/>
      <c r="N144" s="329"/>
      <c r="O144" s="329"/>
      <c r="P144" s="329"/>
      <c r="Q144" s="329"/>
      <c r="R144" s="329"/>
      <c r="S144" s="329"/>
      <c r="T144" s="329"/>
      <c r="U144" s="329"/>
      <c r="V144" s="329"/>
      <c r="W144" s="329"/>
      <c r="X144" s="329"/>
      <c r="Y144" s="272"/>
      <c r="Z144" s="272"/>
      <c r="AA144" s="272"/>
      <c r="AB144" s="272"/>
    </row>
    <row r="145" spans="1:28" ht="22.5" hidden="1">
      <c r="A145" s="78" t="s">
        <v>249</v>
      </c>
      <c r="B145" s="91" t="s">
        <v>383</v>
      </c>
      <c r="C145" s="179" t="s">
        <v>1042</v>
      </c>
      <c r="D145" s="179" t="s">
        <v>1026</v>
      </c>
      <c r="E145" s="291"/>
      <c r="F145" s="64"/>
      <c r="G145" s="64"/>
      <c r="H145" s="64"/>
      <c r="I145" s="64"/>
      <c r="J145" s="64"/>
      <c r="K145" s="68"/>
      <c r="L145" s="68"/>
      <c r="M145" s="68"/>
      <c r="N145" s="68"/>
      <c r="O145" s="68"/>
      <c r="P145" s="68"/>
      <c r="Q145" s="134"/>
      <c r="R145" s="68"/>
      <c r="S145" s="68"/>
      <c r="T145" s="68"/>
      <c r="U145" s="68"/>
      <c r="V145" s="68"/>
      <c r="W145" s="68"/>
      <c r="X145" s="68"/>
      <c r="Y145" s="64"/>
      <c r="Z145" s="64"/>
      <c r="AA145" s="64"/>
      <c r="AB145" s="64"/>
    </row>
    <row r="146" spans="1:28" ht="10.5" customHeight="1" hidden="1">
      <c r="A146" s="96" t="s">
        <v>240</v>
      </c>
      <c r="B146" s="80"/>
      <c r="C146" s="205"/>
      <c r="D146" s="205"/>
      <c r="E146" s="311"/>
      <c r="F146" s="65"/>
      <c r="G146" s="65"/>
      <c r="H146" s="65"/>
      <c r="I146" s="65"/>
      <c r="J146" s="65"/>
      <c r="K146" s="155"/>
      <c r="L146" s="155"/>
      <c r="M146" s="155"/>
      <c r="N146" s="155"/>
      <c r="O146" s="155"/>
      <c r="P146" s="155"/>
      <c r="Q146" s="332"/>
      <c r="R146" s="155"/>
      <c r="S146" s="155"/>
      <c r="T146" s="155"/>
      <c r="U146" s="155"/>
      <c r="V146" s="155"/>
      <c r="W146" s="155"/>
      <c r="X146" s="155"/>
      <c r="Y146" s="65"/>
      <c r="Z146" s="65"/>
      <c r="AA146" s="65"/>
      <c r="AB146" s="65"/>
    </row>
    <row r="147" spans="1:28" ht="90" customHeight="1" hidden="1">
      <c r="A147" s="96" t="s">
        <v>544</v>
      </c>
      <c r="B147" s="82" t="s">
        <v>136</v>
      </c>
      <c r="C147" s="202" t="s">
        <v>1042</v>
      </c>
      <c r="D147" s="202" t="s">
        <v>1026</v>
      </c>
      <c r="E147" s="295"/>
      <c r="F147" s="63"/>
      <c r="G147" s="63"/>
      <c r="H147" s="63"/>
      <c r="I147" s="63"/>
      <c r="J147" s="63"/>
      <c r="K147" s="73"/>
      <c r="L147" s="73"/>
      <c r="M147" s="73"/>
      <c r="N147" s="73"/>
      <c r="O147" s="73"/>
      <c r="P147" s="73"/>
      <c r="Q147" s="328"/>
      <c r="R147" s="73"/>
      <c r="S147" s="73"/>
      <c r="T147" s="73"/>
      <c r="U147" s="73"/>
      <c r="V147" s="73"/>
      <c r="W147" s="73"/>
      <c r="X147" s="73"/>
      <c r="Y147" s="63"/>
      <c r="Z147" s="63"/>
      <c r="AA147" s="63"/>
      <c r="AB147" s="63"/>
    </row>
    <row r="148" spans="1:28" ht="46.5" customHeight="1" hidden="1">
      <c r="A148" s="78" t="s">
        <v>545</v>
      </c>
      <c r="B148" s="82" t="s">
        <v>546</v>
      </c>
      <c r="C148" s="202" t="s">
        <v>1042</v>
      </c>
      <c r="D148" s="202" t="s">
        <v>1026</v>
      </c>
      <c r="E148" s="295"/>
      <c r="F148" s="63"/>
      <c r="G148" s="63"/>
      <c r="H148" s="63"/>
      <c r="I148" s="63"/>
      <c r="J148" s="63"/>
      <c r="K148" s="73"/>
      <c r="L148" s="73"/>
      <c r="M148" s="73"/>
      <c r="N148" s="73"/>
      <c r="O148" s="73"/>
      <c r="P148" s="73"/>
      <c r="Q148" s="328"/>
      <c r="R148" s="73"/>
      <c r="S148" s="73"/>
      <c r="T148" s="73"/>
      <c r="U148" s="73"/>
      <c r="V148" s="73"/>
      <c r="W148" s="73"/>
      <c r="X148" s="73"/>
      <c r="Y148" s="63"/>
      <c r="Z148" s="63"/>
      <c r="AA148" s="63"/>
      <c r="AB148" s="63"/>
    </row>
    <row r="149" spans="1:28" ht="92.25" customHeight="1" hidden="1">
      <c r="A149" s="78" t="s">
        <v>760</v>
      </c>
      <c r="B149" s="91" t="s">
        <v>384</v>
      </c>
      <c r="C149" s="179" t="s">
        <v>1025</v>
      </c>
      <c r="D149" s="179" t="s">
        <v>1026</v>
      </c>
      <c r="E149" s="291"/>
      <c r="F149" s="64"/>
      <c r="G149" s="64"/>
      <c r="H149" s="64"/>
      <c r="I149" s="64"/>
      <c r="J149" s="64"/>
      <c r="K149" s="68"/>
      <c r="L149" s="68"/>
      <c r="M149" s="68"/>
      <c r="N149" s="68"/>
      <c r="O149" s="68"/>
      <c r="P149" s="68"/>
      <c r="Q149" s="134"/>
      <c r="R149" s="68"/>
      <c r="S149" s="68"/>
      <c r="T149" s="68"/>
      <c r="U149" s="68"/>
      <c r="V149" s="68"/>
      <c r="W149" s="68"/>
      <c r="X149" s="68"/>
      <c r="Y149" s="64"/>
      <c r="Z149" s="64"/>
      <c r="AA149" s="64"/>
      <c r="AB149" s="64"/>
    </row>
    <row r="150" spans="1:28" ht="202.5" customHeight="1" hidden="1">
      <c r="A150" s="208" t="s">
        <v>761</v>
      </c>
      <c r="B150" s="87" t="s">
        <v>137</v>
      </c>
      <c r="C150" s="203" t="s">
        <v>1025</v>
      </c>
      <c r="D150" s="203" t="s">
        <v>1026</v>
      </c>
      <c r="E150" s="291"/>
      <c r="F150" s="64"/>
      <c r="G150" s="64"/>
      <c r="H150" s="64"/>
      <c r="I150" s="64"/>
      <c r="J150" s="64"/>
      <c r="K150" s="68"/>
      <c r="L150" s="68"/>
      <c r="M150" s="68"/>
      <c r="N150" s="68"/>
      <c r="O150" s="68"/>
      <c r="P150" s="68"/>
      <c r="Q150" s="134"/>
      <c r="R150" s="68"/>
      <c r="S150" s="68"/>
      <c r="T150" s="68"/>
      <c r="U150" s="68"/>
      <c r="V150" s="68"/>
      <c r="W150" s="68"/>
      <c r="X150" s="68"/>
      <c r="Y150" s="64"/>
      <c r="Z150" s="64"/>
      <c r="AA150" s="64"/>
      <c r="AB150" s="64"/>
    </row>
    <row r="151" spans="1:28" ht="10.5" customHeight="1" hidden="1">
      <c r="A151" s="108" t="s">
        <v>251</v>
      </c>
      <c r="B151" s="93"/>
      <c r="C151" s="205"/>
      <c r="D151" s="205"/>
      <c r="E151" s="311"/>
      <c r="F151" s="65"/>
      <c r="G151" s="65"/>
      <c r="H151" s="65"/>
      <c r="I151" s="65"/>
      <c r="J151" s="65"/>
      <c r="K151" s="155"/>
      <c r="L151" s="155"/>
      <c r="M151" s="155"/>
      <c r="N151" s="155"/>
      <c r="O151" s="155"/>
      <c r="P151" s="155"/>
      <c r="Q151" s="332"/>
      <c r="R151" s="155"/>
      <c r="S151" s="155"/>
      <c r="T151" s="155"/>
      <c r="U151" s="155"/>
      <c r="V151" s="155"/>
      <c r="W151" s="155"/>
      <c r="X151" s="155"/>
      <c r="Y151" s="65"/>
      <c r="Z151" s="65"/>
      <c r="AA151" s="65"/>
      <c r="AB151" s="65"/>
    </row>
    <row r="152" spans="1:28" ht="45" hidden="1">
      <c r="A152" s="109" t="s">
        <v>312</v>
      </c>
      <c r="B152" s="82" t="s">
        <v>138</v>
      </c>
      <c r="C152" s="202" t="s">
        <v>1042</v>
      </c>
      <c r="D152" s="202" t="s">
        <v>1026</v>
      </c>
      <c r="E152" s="295"/>
      <c r="F152" s="63"/>
      <c r="G152" s="63"/>
      <c r="H152" s="63"/>
      <c r="I152" s="63"/>
      <c r="J152" s="63"/>
      <c r="K152" s="73"/>
      <c r="L152" s="73"/>
      <c r="M152" s="73"/>
      <c r="N152" s="73"/>
      <c r="O152" s="73"/>
      <c r="P152" s="73"/>
      <c r="Q152" s="328"/>
      <c r="R152" s="73"/>
      <c r="S152" s="73"/>
      <c r="T152" s="73"/>
      <c r="U152" s="73"/>
      <c r="V152" s="73"/>
      <c r="W152" s="73"/>
      <c r="X152" s="73"/>
      <c r="Y152" s="63"/>
      <c r="Z152" s="63"/>
      <c r="AA152" s="63"/>
      <c r="AB152" s="63"/>
    </row>
    <row r="153" spans="1:28" ht="56.25" hidden="1">
      <c r="A153" s="109" t="s">
        <v>313</v>
      </c>
      <c r="B153" s="87" t="s">
        <v>139</v>
      </c>
      <c r="C153" s="203" t="s">
        <v>1025</v>
      </c>
      <c r="D153" s="203" t="s">
        <v>1026</v>
      </c>
      <c r="E153" s="291"/>
      <c r="F153" s="64"/>
      <c r="G153" s="64"/>
      <c r="H153" s="64"/>
      <c r="I153" s="64"/>
      <c r="J153" s="64"/>
      <c r="K153" s="68"/>
      <c r="L153" s="68"/>
      <c r="M153" s="68"/>
      <c r="N153" s="68"/>
      <c r="O153" s="68"/>
      <c r="P153" s="68"/>
      <c r="Q153" s="134"/>
      <c r="R153" s="68"/>
      <c r="S153" s="68"/>
      <c r="T153" s="68"/>
      <c r="U153" s="68"/>
      <c r="V153" s="68"/>
      <c r="W153" s="68"/>
      <c r="X153" s="68"/>
      <c r="Y153" s="64"/>
      <c r="Z153" s="64"/>
      <c r="AA153" s="64"/>
      <c r="AB153" s="64"/>
    </row>
    <row r="154" spans="1:28" ht="90" hidden="1">
      <c r="A154" s="109" t="s">
        <v>332</v>
      </c>
      <c r="B154" s="110" t="s">
        <v>4</v>
      </c>
      <c r="C154" s="203" t="s">
        <v>1025</v>
      </c>
      <c r="D154" s="202" t="s">
        <v>1026</v>
      </c>
      <c r="E154" s="295"/>
      <c r="F154" s="63"/>
      <c r="G154" s="63"/>
      <c r="H154" s="63"/>
      <c r="I154" s="63"/>
      <c r="J154" s="63"/>
      <c r="K154" s="73"/>
      <c r="L154" s="73"/>
      <c r="M154" s="73"/>
      <c r="N154" s="73"/>
      <c r="O154" s="73"/>
      <c r="P154" s="73"/>
      <c r="Q154" s="328"/>
      <c r="R154" s="73"/>
      <c r="S154" s="73"/>
      <c r="T154" s="73"/>
      <c r="U154" s="73"/>
      <c r="V154" s="73"/>
      <c r="W154" s="73"/>
      <c r="X154" s="73"/>
      <c r="Y154" s="63"/>
      <c r="Z154" s="63"/>
      <c r="AA154" s="63"/>
      <c r="AB154" s="63"/>
    </row>
    <row r="155" spans="1:28" ht="101.25" hidden="1">
      <c r="A155" s="109" t="s">
        <v>253</v>
      </c>
      <c r="B155" s="82" t="s">
        <v>5</v>
      </c>
      <c r="C155" s="203" t="s">
        <v>1025</v>
      </c>
      <c r="D155" s="202" t="s">
        <v>1026</v>
      </c>
      <c r="E155" s="295"/>
      <c r="F155" s="63"/>
      <c r="G155" s="63"/>
      <c r="H155" s="63"/>
      <c r="I155" s="63"/>
      <c r="J155" s="63"/>
      <c r="K155" s="73"/>
      <c r="L155" s="73"/>
      <c r="M155" s="73"/>
      <c r="N155" s="73"/>
      <c r="O155" s="73"/>
      <c r="P155" s="73"/>
      <c r="Q155" s="328"/>
      <c r="R155" s="73"/>
      <c r="S155" s="73"/>
      <c r="T155" s="73"/>
      <c r="U155" s="73"/>
      <c r="V155" s="73"/>
      <c r="W155" s="73"/>
      <c r="X155" s="73"/>
      <c r="Y155" s="63"/>
      <c r="Z155" s="63"/>
      <c r="AA155" s="63"/>
      <c r="AB155" s="63"/>
    </row>
    <row r="156" spans="1:28" ht="52.5" customHeight="1" hidden="1">
      <c r="A156" s="92" t="s">
        <v>762</v>
      </c>
      <c r="B156" s="50" t="s">
        <v>763</v>
      </c>
      <c r="C156" s="188" t="s">
        <v>1025</v>
      </c>
      <c r="D156" s="246" t="s">
        <v>1026</v>
      </c>
      <c r="E156" s="295"/>
      <c r="F156" s="63"/>
      <c r="G156" s="63"/>
      <c r="H156" s="63"/>
      <c r="I156" s="63"/>
      <c r="J156" s="63"/>
      <c r="K156" s="73"/>
      <c r="L156" s="73"/>
      <c r="M156" s="73"/>
      <c r="N156" s="73"/>
      <c r="O156" s="73"/>
      <c r="P156" s="73"/>
      <c r="Q156" s="328"/>
      <c r="R156" s="73"/>
      <c r="S156" s="73"/>
      <c r="T156" s="73"/>
      <c r="U156" s="73"/>
      <c r="V156" s="73"/>
      <c r="W156" s="73"/>
      <c r="X156" s="73"/>
      <c r="Y156" s="63"/>
      <c r="Z156" s="63"/>
      <c r="AA156" s="63"/>
      <c r="AB156" s="63"/>
    </row>
    <row r="157" spans="1:28" ht="15" customHeight="1" hidden="1">
      <c r="A157" s="109" t="s">
        <v>240</v>
      </c>
      <c r="B157" s="630" t="s">
        <v>764</v>
      </c>
      <c r="C157" s="645" t="s">
        <v>1025</v>
      </c>
      <c r="D157" s="436"/>
      <c r="E157" s="651"/>
      <c r="F157" s="638"/>
      <c r="G157" s="638"/>
      <c r="H157" s="638"/>
      <c r="I157" s="638"/>
      <c r="J157" s="638"/>
      <c r="K157" s="649"/>
      <c r="L157" s="649"/>
      <c r="M157" s="649"/>
      <c r="N157" s="649"/>
      <c r="O157" s="649"/>
      <c r="P157" s="649"/>
      <c r="Q157" s="653"/>
      <c r="R157" s="649"/>
      <c r="S157" s="649"/>
      <c r="T157" s="649"/>
      <c r="U157" s="649"/>
      <c r="V157" s="649"/>
      <c r="W157" s="649"/>
      <c r="X157" s="649"/>
      <c r="Y157" s="638"/>
      <c r="Z157" s="638"/>
      <c r="AA157" s="638"/>
      <c r="AB157" s="638"/>
    </row>
    <row r="158" spans="1:28" ht="116.25" customHeight="1" hidden="1">
      <c r="A158" s="109" t="s">
        <v>765</v>
      </c>
      <c r="B158" s="631"/>
      <c r="C158" s="646"/>
      <c r="D158" s="437" t="s">
        <v>1026</v>
      </c>
      <c r="E158" s="652"/>
      <c r="F158" s="639"/>
      <c r="G158" s="639"/>
      <c r="H158" s="639"/>
      <c r="I158" s="639"/>
      <c r="J158" s="639"/>
      <c r="K158" s="650"/>
      <c r="L158" s="650"/>
      <c r="M158" s="650"/>
      <c r="N158" s="650"/>
      <c r="O158" s="650"/>
      <c r="P158" s="650"/>
      <c r="Q158" s="654"/>
      <c r="R158" s="650"/>
      <c r="S158" s="650"/>
      <c r="T158" s="650"/>
      <c r="U158" s="650"/>
      <c r="V158" s="650"/>
      <c r="W158" s="650"/>
      <c r="X158" s="650"/>
      <c r="Y158" s="639"/>
      <c r="Z158" s="639"/>
      <c r="AA158" s="639"/>
      <c r="AB158" s="639"/>
    </row>
    <row r="159" spans="1:28" ht="116.25" customHeight="1" hidden="1">
      <c r="A159" s="109" t="s">
        <v>766</v>
      </c>
      <c r="B159" s="82" t="s">
        <v>767</v>
      </c>
      <c r="C159" s="203" t="s">
        <v>1025</v>
      </c>
      <c r="D159" s="202" t="s">
        <v>1026</v>
      </c>
      <c r="E159" s="295"/>
      <c r="F159" s="63"/>
      <c r="G159" s="63"/>
      <c r="H159" s="63"/>
      <c r="I159" s="63"/>
      <c r="J159" s="63"/>
      <c r="K159" s="73"/>
      <c r="L159" s="73"/>
      <c r="M159" s="73"/>
      <c r="N159" s="73"/>
      <c r="O159" s="73"/>
      <c r="P159" s="73"/>
      <c r="Q159" s="328"/>
      <c r="R159" s="73"/>
      <c r="S159" s="73"/>
      <c r="T159" s="73"/>
      <c r="U159" s="73"/>
      <c r="V159" s="73"/>
      <c r="W159" s="73"/>
      <c r="X159" s="73"/>
      <c r="Y159" s="63"/>
      <c r="Z159" s="63"/>
      <c r="AA159" s="63"/>
      <c r="AB159" s="63"/>
    </row>
    <row r="160" spans="1:28" ht="152.25" customHeight="1" hidden="1">
      <c r="A160" s="153" t="s">
        <v>768</v>
      </c>
      <c r="B160" s="87" t="s">
        <v>6</v>
      </c>
      <c r="C160" s="203" t="s">
        <v>1025</v>
      </c>
      <c r="D160" s="203" t="s">
        <v>1026</v>
      </c>
      <c r="E160" s="291"/>
      <c r="F160" s="64"/>
      <c r="G160" s="64"/>
      <c r="H160" s="64"/>
      <c r="I160" s="64"/>
      <c r="J160" s="64"/>
      <c r="K160" s="68"/>
      <c r="L160" s="68"/>
      <c r="M160" s="68"/>
      <c r="N160" s="68"/>
      <c r="O160" s="68"/>
      <c r="P160" s="68"/>
      <c r="Q160" s="134"/>
      <c r="R160" s="68"/>
      <c r="S160" s="68"/>
      <c r="T160" s="68"/>
      <c r="U160" s="68"/>
      <c r="V160" s="68"/>
      <c r="W160" s="68"/>
      <c r="X160" s="68"/>
      <c r="Y160" s="64"/>
      <c r="Z160" s="64"/>
      <c r="AA160" s="64"/>
      <c r="AB160" s="64"/>
    </row>
    <row r="161" spans="1:28" ht="18" hidden="1">
      <c r="A161" s="108" t="s">
        <v>251</v>
      </c>
      <c r="B161" s="93"/>
      <c r="C161" s="205"/>
      <c r="D161" s="205"/>
      <c r="E161" s="311"/>
      <c r="F161" s="65"/>
      <c r="G161" s="65"/>
      <c r="H161" s="65"/>
      <c r="I161" s="65"/>
      <c r="J161" s="65"/>
      <c r="K161" s="155"/>
      <c r="L161" s="155"/>
      <c r="M161" s="155"/>
      <c r="N161" s="155"/>
      <c r="O161" s="155"/>
      <c r="P161" s="155"/>
      <c r="Q161" s="332"/>
      <c r="R161" s="155"/>
      <c r="S161" s="155"/>
      <c r="T161" s="155"/>
      <c r="U161" s="155"/>
      <c r="V161" s="155"/>
      <c r="W161" s="155"/>
      <c r="X161" s="155"/>
      <c r="Y161" s="65"/>
      <c r="Z161" s="65"/>
      <c r="AA161" s="65"/>
      <c r="AB161" s="65"/>
    </row>
    <row r="162" spans="1:28" ht="45" hidden="1">
      <c r="A162" s="109" t="s">
        <v>312</v>
      </c>
      <c r="B162" s="82" t="s">
        <v>7</v>
      </c>
      <c r="C162" s="202" t="s">
        <v>1042</v>
      </c>
      <c r="D162" s="202" t="s">
        <v>1026</v>
      </c>
      <c r="E162" s="295"/>
      <c r="F162" s="63"/>
      <c r="G162" s="63"/>
      <c r="H162" s="63"/>
      <c r="I162" s="63"/>
      <c r="J162" s="63"/>
      <c r="K162" s="73"/>
      <c r="L162" s="73"/>
      <c r="M162" s="73"/>
      <c r="N162" s="73"/>
      <c r="O162" s="73"/>
      <c r="P162" s="73"/>
      <c r="Q162" s="328"/>
      <c r="R162" s="73"/>
      <c r="S162" s="73"/>
      <c r="T162" s="73"/>
      <c r="U162" s="73"/>
      <c r="V162" s="73"/>
      <c r="W162" s="73"/>
      <c r="X162" s="73"/>
      <c r="Y162" s="63"/>
      <c r="Z162" s="63"/>
      <c r="AA162" s="63"/>
      <c r="AB162" s="63"/>
    </row>
    <row r="163" spans="1:28" s="9" customFormat="1" ht="53.25" customHeight="1" hidden="1">
      <c r="A163" s="109" t="s">
        <v>313</v>
      </c>
      <c r="B163" s="87" t="s">
        <v>8</v>
      </c>
      <c r="C163" s="203" t="s">
        <v>1025</v>
      </c>
      <c r="D163" s="203" t="s">
        <v>1026</v>
      </c>
      <c r="E163" s="291"/>
      <c r="F163" s="64"/>
      <c r="G163" s="64"/>
      <c r="H163" s="64"/>
      <c r="I163" s="64"/>
      <c r="J163" s="64"/>
      <c r="K163" s="68"/>
      <c r="L163" s="68"/>
      <c r="M163" s="68"/>
      <c r="N163" s="68"/>
      <c r="O163" s="68"/>
      <c r="P163" s="68"/>
      <c r="Q163" s="134"/>
      <c r="R163" s="68"/>
      <c r="S163" s="68"/>
      <c r="T163" s="68"/>
      <c r="U163" s="68"/>
      <c r="V163" s="68"/>
      <c r="W163" s="68"/>
      <c r="X163" s="68"/>
      <c r="Y163" s="64"/>
      <c r="Z163" s="64"/>
      <c r="AA163" s="64"/>
      <c r="AB163" s="64"/>
    </row>
    <row r="164" spans="1:28" ht="88.5" customHeight="1" hidden="1">
      <c r="A164" s="109" t="s">
        <v>332</v>
      </c>
      <c r="B164" s="87" t="s">
        <v>9</v>
      </c>
      <c r="C164" s="203" t="s">
        <v>1025</v>
      </c>
      <c r="D164" s="203" t="s">
        <v>1026</v>
      </c>
      <c r="E164" s="291"/>
      <c r="F164" s="64"/>
      <c r="G164" s="64"/>
      <c r="H164" s="64"/>
      <c r="I164" s="64"/>
      <c r="J164" s="64"/>
      <c r="K164" s="68"/>
      <c r="L164" s="68"/>
      <c r="M164" s="68"/>
      <c r="N164" s="68"/>
      <c r="O164" s="68"/>
      <c r="P164" s="68"/>
      <c r="Q164" s="134"/>
      <c r="R164" s="68"/>
      <c r="S164" s="68"/>
      <c r="T164" s="68"/>
      <c r="U164" s="68"/>
      <c r="V164" s="68"/>
      <c r="W164" s="68"/>
      <c r="X164" s="68"/>
      <c r="Y164" s="64"/>
      <c r="Z164" s="64"/>
      <c r="AA164" s="64"/>
      <c r="AB164" s="64"/>
    </row>
    <row r="165" spans="1:28" ht="101.25" hidden="1">
      <c r="A165" s="109" t="s">
        <v>253</v>
      </c>
      <c r="B165" s="82" t="s">
        <v>10</v>
      </c>
      <c r="C165" s="203" t="s">
        <v>1025</v>
      </c>
      <c r="D165" s="202" t="s">
        <v>1026</v>
      </c>
      <c r="E165" s="295"/>
      <c r="F165" s="63"/>
      <c r="G165" s="63"/>
      <c r="H165" s="63"/>
      <c r="I165" s="63"/>
      <c r="J165" s="63"/>
      <c r="K165" s="73"/>
      <c r="L165" s="73"/>
      <c r="M165" s="73"/>
      <c r="N165" s="73"/>
      <c r="O165" s="73"/>
      <c r="P165" s="73"/>
      <c r="Q165" s="328"/>
      <c r="R165" s="73"/>
      <c r="S165" s="73"/>
      <c r="T165" s="73"/>
      <c r="U165" s="73"/>
      <c r="V165" s="73"/>
      <c r="W165" s="73"/>
      <c r="X165" s="73"/>
      <c r="Y165" s="63"/>
      <c r="Z165" s="63"/>
      <c r="AA165" s="63"/>
      <c r="AB165" s="63"/>
    </row>
    <row r="166" spans="1:28" ht="45" hidden="1">
      <c r="A166" s="92" t="s">
        <v>762</v>
      </c>
      <c r="B166" s="50" t="s">
        <v>769</v>
      </c>
      <c r="C166" s="188" t="s">
        <v>1025</v>
      </c>
      <c r="D166" s="246" t="s">
        <v>1026</v>
      </c>
      <c r="E166" s="295"/>
      <c r="F166" s="63"/>
      <c r="G166" s="63"/>
      <c r="H166" s="63"/>
      <c r="I166" s="63"/>
      <c r="J166" s="63"/>
      <c r="K166" s="73"/>
      <c r="L166" s="73"/>
      <c r="M166" s="73"/>
      <c r="N166" s="73"/>
      <c r="O166" s="73"/>
      <c r="P166" s="73"/>
      <c r="Q166" s="328"/>
      <c r="R166" s="73"/>
      <c r="S166" s="73"/>
      <c r="T166" s="73"/>
      <c r="U166" s="73"/>
      <c r="V166" s="73"/>
      <c r="W166" s="73"/>
      <c r="X166" s="73"/>
      <c r="Y166" s="63"/>
      <c r="Z166" s="63"/>
      <c r="AA166" s="63"/>
      <c r="AB166" s="63"/>
    </row>
    <row r="167" spans="1:28" ht="12.75" hidden="1">
      <c r="A167" s="109" t="s">
        <v>240</v>
      </c>
      <c r="B167" s="630" t="s">
        <v>770</v>
      </c>
      <c r="C167" s="645" t="s">
        <v>1025</v>
      </c>
      <c r="D167" s="436"/>
      <c r="E167" s="651"/>
      <c r="F167" s="638"/>
      <c r="G167" s="638"/>
      <c r="H167" s="638"/>
      <c r="I167" s="638"/>
      <c r="J167" s="638"/>
      <c r="K167" s="649"/>
      <c r="L167" s="649"/>
      <c r="M167" s="649"/>
      <c r="N167" s="649"/>
      <c r="O167" s="649"/>
      <c r="P167" s="649"/>
      <c r="Q167" s="653"/>
      <c r="R167" s="649"/>
      <c r="S167" s="649"/>
      <c r="T167" s="649"/>
      <c r="U167" s="649"/>
      <c r="V167" s="649"/>
      <c r="W167" s="649"/>
      <c r="X167" s="649"/>
      <c r="Y167" s="638"/>
      <c r="Z167" s="638"/>
      <c r="AA167" s="638"/>
      <c r="AB167" s="638"/>
    </row>
    <row r="168" spans="1:28" ht="113.25" customHeight="1" hidden="1">
      <c r="A168" s="109" t="s">
        <v>765</v>
      </c>
      <c r="B168" s="631"/>
      <c r="C168" s="646"/>
      <c r="D168" s="437" t="s">
        <v>1026</v>
      </c>
      <c r="E168" s="652"/>
      <c r="F168" s="639"/>
      <c r="G168" s="639"/>
      <c r="H168" s="639"/>
      <c r="I168" s="639"/>
      <c r="J168" s="639"/>
      <c r="K168" s="650"/>
      <c r="L168" s="650"/>
      <c r="M168" s="650"/>
      <c r="N168" s="650"/>
      <c r="O168" s="650"/>
      <c r="P168" s="650"/>
      <c r="Q168" s="654"/>
      <c r="R168" s="650"/>
      <c r="S168" s="650"/>
      <c r="T168" s="650"/>
      <c r="U168" s="650"/>
      <c r="V168" s="650"/>
      <c r="W168" s="650"/>
      <c r="X168" s="650"/>
      <c r="Y168" s="639"/>
      <c r="Z168" s="639"/>
      <c r="AA168" s="639"/>
      <c r="AB168" s="639"/>
    </row>
    <row r="169" spans="1:28" ht="116.25" customHeight="1" hidden="1">
      <c r="A169" s="109" t="s">
        <v>766</v>
      </c>
      <c r="B169" s="82" t="s">
        <v>771</v>
      </c>
      <c r="C169" s="203" t="s">
        <v>1025</v>
      </c>
      <c r="D169" s="202" t="s">
        <v>1026</v>
      </c>
      <c r="E169" s="295"/>
      <c r="F169" s="63"/>
      <c r="G169" s="63"/>
      <c r="H169" s="63"/>
      <c r="I169" s="63"/>
      <c r="J169" s="63"/>
      <c r="K169" s="73"/>
      <c r="L169" s="73"/>
      <c r="M169" s="73"/>
      <c r="N169" s="73"/>
      <c r="O169" s="73"/>
      <c r="P169" s="73"/>
      <c r="Q169" s="328"/>
      <c r="R169" s="73"/>
      <c r="S169" s="73"/>
      <c r="T169" s="73"/>
      <c r="U169" s="73"/>
      <c r="V169" s="73"/>
      <c r="W169" s="73"/>
      <c r="X169" s="73"/>
      <c r="Y169" s="63"/>
      <c r="Z169" s="63"/>
      <c r="AA169" s="63"/>
      <c r="AB169" s="63"/>
    </row>
    <row r="170" spans="1:28" ht="21.75" customHeight="1" hidden="1">
      <c r="A170" s="78" t="s">
        <v>250</v>
      </c>
      <c r="B170" s="91" t="s">
        <v>385</v>
      </c>
      <c r="C170" s="179" t="s">
        <v>1043</v>
      </c>
      <c r="D170" s="179" t="s">
        <v>1026</v>
      </c>
      <c r="E170" s="291"/>
      <c r="F170" s="64"/>
      <c r="G170" s="64"/>
      <c r="H170" s="64"/>
      <c r="I170" s="64"/>
      <c r="J170" s="64"/>
      <c r="K170" s="68"/>
      <c r="L170" s="68"/>
      <c r="M170" s="68"/>
      <c r="N170" s="68"/>
      <c r="O170" s="68"/>
      <c r="P170" s="68"/>
      <c r="Q170" s="134"/>
      <c r="R170" s="68"/>
      <c r="S170" s="68"/>
      <c r="T170" s="68"/>
      <c r="U170" s="68"/>
      <c r="V170" s="68"/>
      <c r="W170" s="68"/>
      <c r="X170" s="68"/>
      <c r="Y170" s="64"/>
      <c r="Z170" s="64"/>
      <c r="AA170" s="64"/>
      <c r="AB170" s="64"/>
    </row>
    <row r="171" spans="1:28" ht="10.5" customHeight="1" hidden="1">
      <c r="A171" s="96" t="s">
        <v>240</v>
      </c>
      <c r="B171" s="80"/>
      <c r="C171" s="205"/>
      <c r="D171" s="205"/>
      <c r="E171" s="311"/>
      <c r="F171" s="65"/>
      <c r="G171" s="65"/>
      <c r="H171" s="65"/>
      <c r="I171" s="65"/>
      <c r="J171" s="65"/>
      <c r="K171" s="155"/>
      <c r="L171" s="155"/>
      <c r="M171" s="155"/>
      <c r="N171" s="155"/>
      <c r="O171" s="155"/>
      <c r="P171" s="155"/>
      <c r="Q171" s="332"/>
      <c r="R171" s="155"/>
      <c r="S171" s="155"/>
      <c r="T171" s="155"/>
      <c r="U171" s="155"/>
      <c r="V171" s="155"/>
      <c r="W171" s="155"/>
      <c r="X171" s="155"/>
      <c r="Y171" s="65"/>
      <c r="Z171" s="65"/>
      <c r="AA171" s="65"/>
      <c r="AB171" s="65"/>
    </row>
    <row r="172" spans="1:28" ht="126.75" customHeight="1" hidden="1">
      <c r="A172" s="96" t="s">
        <v>547</v>
      </c>
      <c r="B172" s="82" t="s">
        <v>158</v>
      </c>
      <c r="C172" s="202" t="s">
        <v>1043</v>
      </c>
      <c r="D172" s="202" t="s">
        <v>1026</v>
      </c>
      <c r="E172" s="295"/>
      <c r="F172" s="63"/>
      <c r="G172" s="63"/>
      <c r="H172" s="63"/>
      <c r="I172" s="63"/>
      <c r="J172" s="63"/>
      <c r="K172" s="73"/>
      <c r="L172" s="73"/>
      <c r="M172" s="73"/>
      <c r="N172" s="73"/>
      <c r="O172" s="73"/>
      <c r="P172" s="73"/>
      <c r="Q172" s="328"/>
      <c r="R172" s="73"/>
      <c r="S172" s="73"/>
      <c r="T172" s="73"/>
      <c r="U172" s="73"/>
      <c r="V172" s="73"/>
      <c r="W172" s="73"/>
      <c r="X172" s="73"/>
      <c r="Y172" s="63"/>
      <c r="Z172" s="63"/>
      <c r="AA172" s="63"/>
      <c r="AB172" s="63"/>
    </row>
    <row r="173" spans="1:28" ht="135.75" customHeight="1" hidden="1">
      <c r="A173" s="96" t="s">
        <v>548</v>
      </c>
      <c r="B173" s="87" t="s">
        <v>11</v>
      </c>
      <c r="C173" s="203" t="s">
        <v>1043</v>
      </c>
      <c r="D173" s="203" t="s">
        <v>1026</v>
      </c>
      <c r="E173" s="291"/>
      <c r="F173" s="64"/>
      <c r="G173" s="64"/>
      <c r="H173" s="64"/>
      <c r="I173" s="64"/>
      <c r="J173" s="64"/>
      <c r="K173" s="68"/>
      <c r="L173" s="68"/>
      <c r="M173" s="68"/>
      <c r="N173" s="68"/>
      <c r="O173" s="68"/>
      <c r="P173" s="68"/>
      <c r="Q173" s="134"/>
      <c r="R173" s="68"/>
      <c r="S173" s="68"/>
      <c r="T173" s="68"/>
      <c r="U173" s="68"/>
      <c r="V173" s="68"/>
      <c r="W173" s="68"/>
      <c r="X173" s="68"/>
      <c r="Y173" s="64"/>
      <c r="Z173" s="64"/>
      <c r="AA173" s="64"/>
      <c r="AB173" s="64"/>
    </row>
    <row r="174" spans="1:28" ht="137.25" customHeight="1" hidden="1">
      <c r="A174" s="96" t="s">
        <v>549</v>
      </c>
      <c r="B174" s="82" t="s">
        <v>135</v>
      </c>
      <c r="C174" s="203" t="s">
        <v>1043</v>
      </c>
      <c r="D174" s="203" t="s">
        <v>1026</v>
      </c>
      <c r="E174" s="291"/>
      <c r="F174" s="64"/>
      <c r="G174" s="64"/>
      <c r="H174" s="64"/>
      <c r="I174" s="64"/>
      <c r="J174" s="64"/>
      <c r="K174" s="68"/>
      <c r="L174" s="68"/>
      <c r="M174" s="68"/>
      <c r="N174" s="68"/>
      <c r="O174" s="68"/>
      <c r="P174" s="68"/>
      <c r="Q174" s="134"/>
      <c r="R174" s="68"/>
      <c r="S174" s="68"/>
      <c r="T174" s="68"/>
      <c r="U174" s="68"/>
      <c r="V174" s="68"/>
      <c r="W174" s="68"/>
      <c r="X174" s="68"/>
      <c r="Y174" s="64"/>
      <c r="Z174" s="64"/>
      <c r="AA174" s="64"/>
      <c r="AB174" s="64"/>
    </row>
    <row r="175" spans="1:28" ht="114.75" customHeight="1" hidden="1">
      <c r="A175" s="96" t="s">
        <v>550</v>
      </c>
      <c r="B175" s="87" t="s">
        <v>12</v>
      </c>
      <c r="C175" s="203" t="s">
        <v>1043</v>
      </c>
      <c r="D175" s="203" t="s">
        <v>1026</v>
      </c>
      <c r="E175" s="291"/>
      <c r="F175" s="64"/>
      <c r="G175" s="64"/>
      <c r="H175" s="64"/>
      <c r="I175" s="64"/>
      <c r="J175" s="64"/>
      <c r="K175" s="68"/>
      <c r="L175" s="68"/>
      <c r="M175" s="68"/>
      <c r="N175" s="68"/>
      <c r="O175" s="68"/>
      <c r="P175" s="68"/>
      <c r="Q175" s="134"/>
      <c r="R175" s="68"/>
      <c r="S175" s="68"/>
      <c r="T175" s="68"/>
      <c r="U175" s="68"/>
      <c r="V175" s="68"/>
      <c r="W175" s="68"/>
      <c r="X175" s="68"/>
      <c r="Y175" s="64"/>
      <c r="Z175" s="64"/>
      <c r="AA175" s="64"/>
      <c r="AB175" s="64"/>
    </row>
    <row r="176" spans="1:28" ht="51" customHeight="1" hidden="1">
      <c r="A176" s="111" t="s">
        <v>545</v>
      </c>
      <c r="B176" s="49" t="s">
        <v>551</v>
      </c>
      <c r="C176" s="179" t="s">
        <v>1043</v>
      </c>
      <c r="D176" s="179" t="s">
        <v>1026</v>
      </c>
      <c r="E176" s="291"/>
      <c r="F176" s="64"/>
      <c r="G176" s="64"/>
      <c r="H176" s="64"/>
      <c r="I176" s="64"/>
      <c r="J176" s="64"/>
      <c r="K176" s="68"/>
      <c r="L176" s="68"/>
      <c r="M176" s="68"/>
      <c r="N176" s="68"/>
      <c r="O176" s="68"/>
      <c r="P176" s="68"/>
      <c r="Q176" s="134"/>
      <c r="R176" s="68"/>
      <c r="S176" s="68"/>
      <c r="T176" s="68"/>
      <c r="U176" s="68"/>
      <c r="V176" s="68"/>
      <c r="W176" s="68"/>
      <c r="X176" s="68"/>
      <c r="Y176" s="64"/>
      <c r="Z176" s="64"/>
      <c r="AA176" s="64"/>
      <c r="AB176" s="64"/>
    </row>
    <row r="177" spans="1:28" ht="17.25" customHeight="1" hidden="1">
      <c r="A177" s="168" t="s">
        <v>631</v>
      </c>
      <c r="B177" s="91" t="s">
        <v>386</v>
      </c>
      <c r="C177" s="179" t="s">
        <v>1044</v>
      </c>
      <c r="D177" s="179" t="s">
        <v>1026</v>
      </c>
      <c r="E177" s="291"/>
      <c r="F177" s="64"/>
      <c r="G177" s="64"/>
      <c r="H177" s="64"/>
      <c r="I177" s="64"/>
      <c r="J177" s="64"/>
      <c r="K177" s="68"/>
      <c r="L177" s="68"/>
      <c r="M177" s="68"/>
      <c r="N177" s="68"/>
      <c r="O177" s="68"/>
      <c r="P177" s="68"/>
      <c r="Q177" s="134"/>
      <c r="R177" s="68"/>
      <c r="S177" s="68"/>
      <c r="T177" s="68"/>
      <c r="U177" s="68"/>
      <c r="V177" s="68"/>
      <c r="W177" s="68"/>
      <c r="X177" s="68"/>
      <c r="Y177" s="64"/>
      <c r="Z177" s="64"/>
      <c r="AA177" s="64"/>
      <c r="AB177" s="64"/>
    </row>
    <row r="178" spans="1:28" ht="78.75" customHeight="1" hidden="1">
      <c r="A178" s="168" t="s">
        <v>128</v>
      </c>
      <c r="B178" s="239" t="s">
        <v>387</v>
      </c>
      <c r="C178" s="179" t="s">
        <v>1045</v>
      </c>
      <c r="D178" s="240" t="s">
        <v>1026</v>
      </c>
      <c r="E178" s="302"/>
      <c r="F178" s="433"/>
      <c r="G178" s="433"/>
      <c r="H178" s="433"/>
      <c r="I178" s="433"/>
      <c r="J178" s="272"/>
      <c r="K178" s="329"/>
      <c r="L178" s="329"/>
      <c r="M178" s="329"/>
      <c r="N178" s="329"/>
      <c r="O178" s="329"/>
      <c r="P178" s="329"/>
      <c r="Q178" s="329"/>
      <c r="R178" s="329"/>
      <c r="S178" s="329"/>
      <c r="T178" s="329"/>
      <c r="U178" s="435"/>
      <c r="V178" s="435"/>
      <c r="W178" s="435"/>
      <c r="X178" s="435"/>
      <c r="Y178" s="433"/>
      <c r="Z178" s="433"/>
      <c r="AA178" s="433"/>
      <c r="AB178" s="433"/>
    </row>
    <row r="179" spans="1:28" ht="123.75" hidden="1">
      <c r="A179" s="168" t="s">
        <v>208</v>
      </c>
      <c r="B179" s="244" t="s">
        <v>388</v>
      </c>
      <c r="C179" s="181" t="s">
        <v>1046</v>
      </c>
      <c r="D179" s="199" t="s">
        <v>1026</v>
      </c>
      <c r="E179" s="296"/>
      <c r="F179" s="272"/>
      <c r="G179" s="272"/>
      <c r="H179" s="272"/>
      <c r="I179" s="272"/>
      <c r="J179" s="272"/>
      <c r="K179" s="329"/>
      <c r="L179" s="329"/>
      <c r="M179" s="329"/>
      <c r="N179" s="329"/>
      <c r="O179" s="329"/>
      <c r="P179" s="329"/>
      <c r="Q179" s="329"/>
      <c r="R179" s="329"/>
      <c r="S179" s="329"/>
      <c r="T179" s="329"/>
      <c r="U179" s="329"/>
      <c r="V179" s="329"/>
      <c r="W179" s="329"/>
      <c r="X179" s="329"/>
      <c r="Y179" s="272"/>
      <c r="Z179" s="272"/>
      <c r="AA179" s="272"/>
      <c r="AB179" s="272"/>
    </row>
    <row r="180" spans="1:28" ht="22.5" hidden="1">
      <c r="A180" s="168" t="s">
        <v>291</v>
      </c>
      <c r="B180" s="252" t="s">
        <v>389</v>
      </c>
      <c r="C180" s="181" t="s">
        <v>1046</v>
      </c>
      <c r="D180" s="199" t="s">
        <v>1026</v>
      </c>
      <c r="E180" s="300"/>
      <c r="F180" s="433"/>
      <c r="G180" s="433"/>
      <c r="H180" s="433"/>
      <c r="I180" s="433"/>
      <c r="J180" s="272"/>
      <c r="K180" s="329"/>
      <c r="L180" s="329"/>
      <c r="M180" s="329"/>
      <c r="N180" s="329"/>
      <c r="O180" s="329"/>
      <c r="P180" s="329"/>
      <c r="Q180" s="329"/>
      <c r="R180" s="329"/>
      <c r="S180" s="329"/>
      <c r="T180" s="435"/>
      <c r="U180" s="435"/>
      <c r="V180" s="435"/>
      <c r="W180" s="435"/>
      <c r="X180" s="435"/>
      <c r="Y180" s="433"/>
      <c r="Z180" s="433"/>
      <c r="AA180" s="433"/>
      <c r="AB180" s="433"/>
    </row>
    <row r="181" spans="1:28" ht="22.5" hidden="1">
      <c r="A181" s="255" t="s">
        <v>209</v>
      </c>
      <c r="B181" s="203" t="s">
        <v>13</v>
      </c>
      <c r="C181" s="203" t="s">
        <v>1046</v>
      </c>
      <c r="D181" s="202" t="s">
        <v>1026</v>
      </c>
      <c r="E181" s="300"/>
      <c r="F181" s="433"/>
      <c r="G181" s="433"/>
      <c r="H181" s="433"/>
      <c r="I181" s="433"/>
      <c r="J181" s="272"/>
      <c r="K181" s="329"/>
      <c r="L181" s="329"/>
      <c r="M181" s="329"/>
      <c r="N181" s="329"/>
      <c r="O181" s="329"/>
      <c r="P181" s="329"/>
      <c r="Q181" s="329"/>
      <c r="R181" s="329"/>
      <c r="S181" s="329"/>
      <c r="T181" s="435"/>
      <c r="U181" s="435"/>
      <c r="V181" s="435"/>
      <c r="W181" s="435"/>
      <c r="X181" s="435"/>
      <c r="Y181" s="433"/>
      <c r="Z181" s="433"/>
      <c r="AA181" s="433"/>
      <c r="AB181" s="433"/>
    </row>
    <row r="182" spans="1:28" ht="61.5" customHeight="1" hidden="1">
      <c r="A182" s="255" t="s">
        <v>210</v>
      </c>
      <c r="B182" s="203" t="s">
        <v>14</v>
      </c>
      <c r="C182" s="203" t="s">
        <v>1046</v>
      </c>
      <c r="D182" s="202" t="s">
        <v>1026</v>
      </c>
      <c r="E182" s="300"/>
      <c r="F182" s="433"/>
      <c r="G182" s="433"/>
      <c r="H182" s="433"/>
      <c r="I182" s="433"/>
      <c r="J182" s="272"/>
      <c r="K182" s="329"/>
      <c r="L182" s="329"/>
      <c r="M182" s="329"/>
      <c r="N182" s="329"/>
      <c r="O182" s="329"/>
      <c r="P182" s="329"/>
      <c r="Q182" s="329"/>
      <c r="R182" s="329"/>
      <c r="S182" s="329"/>
      <c r="T182" s="435"/>
      <c r="U182" s="435"/>
      <c r="V182" s="435"/>
      <c r="W182" s="435"/>
      <c r="X182" s="435"/>
      <c r="Y182" s="433"/>
      <c r="Z182" s="433"/>
      <c r="AA182" s="433"/>
      <c r="AB182" s="433"/>
    </row>
    <row r="183" spans="1:28" ht="58.5" customHeight="1" hidden="1">
      <c r="A183" s="78" t="s">
        <v>552</v>
      </c>
      <c r="B183" s="91" t="s">
        <v>390</v>
      </c>
      <c r="C183" s="179" t="s">
        <v>1025</v>
      </c>
      <c r="D183" s="179" t="s">
        <v>1026</v>
      </c>
      <c r="E183" s="306"/>
      <c r="F183" s="273"/>
      <c r="G183" s="273"/>
      <c r="H183" s="273"/>
      <c r="I183" s="273"/>
      <c r="J183" s="273"/>
      <c r="K183" s="336"/>
      <c r="L183" s="336"/>
      <c r="M183" s="336"/>
      <c r="N183" s="336"/>
      <c r="O183" s="336"/>
      <c r="P183" s="336"/>
      <c r="Q183" s="336"/>
      <c r="R183" s="336"/>
      <c r="S183" s="336"/>
      <c r="T183" s="336"/>
      <c r="U183" s="336"/>
      <c r="V183" s="336"/>
      <c r="W183" s="336"/>
      <c r="X183" s="336"/>
      <c r="Y183" s="273"/>
      <c r="Z183" s="273"/>
      <c r="AA183" s="273"/>
      <c r="AB183" s="273"/>
    </row>
    <row r="184" spans="1:28" ht="81.75" customHeight="1" hidden="1">
      <c r="A184" s="78" t="s">
        <v>772</v>
      </c>
      <c r="B184" s="91" t="s">
        <v>773</v>
      </c>
      <c r="C184" s="179" t="s">
        <v>1025</v>
      </c>
      <c r="D184" s="179" t="s">
        <v>1026</v>
      </c>
      <c r="E184" s="291"/>
      <c r="F184" s="274"/>
      <c r="G184" s="274"/>
      <c r="H184" s="274"/>
      <c r="I184" s="274"/>
      <c r="J184" s="274"/>
      <c r="K184" s="337"/>
      <c r="L184" s="337"/>
      <c r="M184" s="337"/>
      <c r="N184" s="337"/>
      <c r="O184" s="337"/>
      <c r="P184" s="337"/>
      <c r="Q184" s="134"/>
      <c r="R184" s="337"/>
      <c r="S184" s="337"/>
      <c r="T184" s="337"/>
      <c r="U184" s="337"/>
      <c r="V184" s="337"/>
      <c r="W184" s="337"/>
      <c r="X184" s="337"/>
      <c r="Y184" s="274"/>
      <c r="Z184" s="274"/>
      <c r="AA184" s="274"/>
      <c r="AB184" s="274"/>
    </row>
    <row r="185" spans="1:28" ht="93.75" customHeight="1" hidden="1">
      <c r="A185" s="78" t="s">
        <v>774</v>
      </c>
      <c r="B185" s="91" t="s">
        <v>775</v>
      </c>
      <c r="C185" s="179" t="s">
        <v>1025</v>
      </c>
      <c r="D185" s="179" t="s">
        <v>1026</v>
      </c>
      <c r="E185" s="291"/>
      <c r="F185" s="274"/>
      <c r="G185" s="274"/>
      <c r="H185" s="274"/>
      <c r="I185" s="274"/>
      <c r="J185" s="274"/>
      <c r="K185" s="337"/>
      <c r="L185" s="337"/>
      <c r="M185" s="337"/>
      <c r="N185" s="337"/>
      <c r="O185" s="337"/>
      <c r="P185" s="337"/>
      <c r="Q185" s="68" t="s">
        <v>237</v>
      </c>
      <c r="R185" s="68" t="s">
        <v>237</v>
      </c>
      <c r="S185" s="68" t="s">
        <v>237</v>
      </c>
      <c r="T185" s="68" t="s">
        <v>237</v>
      </c>
      <c r="U185" s="68" t="s">
        <v>237</v>
      </c>
      <c r="V185" s="68" t="s">
        <v>237</v>
      </c>
      <c r="W185" s="68" t="s">
        <v>237</v>
      </c>
      <c r="X185" s="68" t="s">
        <v>237</v>
      </c>
      <c r="Y185" s="64" t="s">
        <v>237</v>
      </c>
      <c r="Z185" s="64" t="s">
        <v>237</v>
      </c>
      <c r="AA185" s="64" t="s">
        <v>237</v>
      </c>
      <c r="AB185" s="64" t="s">
        <v>237</v>
      </c>
    </row>
    <row r="186" spans="1:28" ht="22.5" hidden="1">
      <c r="A186" s="168" t="s">
        <v>109</v>
      </c>
      <c r="B186" s="244" t="s">
        <v>164</v>
      </c>
      <c r="C186" s="179" t="s">
        <v>1025</v>
      </c>
      <c r="D186" s="179" t="s">
        <v>1026</v>
      </c>
      <c r="E186" s="301"/>
      <c r="F186" s="272"/>
      <c r="G186" s="272"/>
      <c r="H186" s="272"/>
      <c r="I186" s="272"/>
      <c r="J186" s="272"/>
      <c r="K186" s="329"/>
      <c r="L186" s="329"/>
      <c r="M186" s="329"/>
      <c r="N186" s="329"/>
      <c r="O186" s="329"/>
      <c r="P186" s="329"/>
      <c r="Q186" s="329"/>
      <c r="R186" s="329"/>
      <c r="S186" s="329"/>
      <c r="T186" s="329"/>
      <c r="U186" s="329"/>
      <c r="V186" s="329"/>
      <c r="W186" s="329"/>
      <c r="X186" s="329"/>
      <c r="Y186" s="272"/>
      <c r="Z186" s="272"/>
      <c r="AA186" s="272"/>
      <c r="AB186" s="272"/>
    </row>
    <row r="187" spans="1:28" ht="18" hidden="1">
      <c r="A187" s="242" t="s">
        <v>240</v>
      </c>
      <c r="B187" s="173"/>
      <c r="C187" s="205"/>
      <c r="D187" s="205"/>
      <c r="E187" s="303"/>
      <c r="F187" s="432"/>
      <c r="G187" s="432"/>
      <c r="H187" s="432"/>
      <c r="I187" s="432"/>
      <c r="J187" s="432"/>
      <c r="K187" s="434"/>
      <c r="L187" s="434"/>
      <c r="M187" s="434"/>
      <c r="N187" s="434"/>
      <c r="O187" s="434"/>
      <c r="P187" s="434"/>
      <c r="Q187" s="434"/>
      <c r="R187" s="434"/>
      <c r="S187" s="434"/>
      <c r="T187" s="434"/>
      <c r="U187" s="434"/>
      <c r="V187" s="434"/>
      <c r="W187" s="434"/>
      <c r="X187" s="434"/>
      <c r="Y187" s="432"/>
      <c r="Z187" s="432"/>
      <c r="AA187" s="432"/>
      <c r="AB187" s="432"/>
    </row>
    <row r="188" spans="1:28" ht="22.5" hidden="1">
      <c r="A188" s="242" t="s">
        <v>204</v>
      </c>
      <c r="B188" s="175" t="s">
        <v>165</v>
      </c>
      <c r="C188" s="202" t="s">
        <v>1047</v>
      </c>
      <c r="D188" s="202" t="s">
        <v>1026</v>
      </c>
      <c r="E188" s="302"/>
      <c r="F188" s="433"/>
      <c r="G188" s="433"/>
      <c r="H188" s="433"/>
      <c r="I188" s="433"/>
      <c r="J188" s="433"/>
      <c r="K188" s="435"/>
      <c r="L188" s="435"/>
      <c r="M188" s="435"/>
      <c r="N188" s="435"/>
      <c r="O188" s="435"/>
      <c r="P188" s="435"/>
      <c r="Q188" s="435"/>
      <c r="R188" s="435"/>
      <c r="S188" s="435"/>
      <c r="T188" s="435"/>
      <c r="U188" s="435"/>
      <c r="V188" s="435"/>
      <c r="W188" s="435"/>
      <c r="X188" s="435"/>
      <c r="Y188" s="433"/>
      <c r="Z188" s="433"/>
      <c r="AA188" s="433"/>
      <c r="AB188" s="433"/>
    </row>
    <row r="189" spans="1:28" ht="22.5" hidden="1">
      <c r="A189" s="78" t="s">
        <v>304</v>
      </c>
      <c r="B189" s="91" t="s">
        <v>391</v>
      </c>
      <c r="C189" s="179" t="s">
        <v>1048</v>
      </c>
      <c r="D189" s="179" t="s">
        <v>1026</v>
      </c>
      <c r="E189" s="291"/>
      <c r="F189" s="64"/>
      <c r="G189" s="64"/>
      <c r="H189" s="64"/>
      <c r="I189" s="64"/>
      <c r="J189" s="64"/>
      <c r="K189" s="68"/>
      <c r="L189" s="68"/>
      <c r="M189" s="68"/>
      <c r="N189" s="68"/>
      <c r="O189" s="68"/>
      <c r="P189" s="68"/>
      <c r="Q189" s="134"/>
      <c r="R189" s="68"/>
      <c r="S189" s="68"/>
      <c r="T189" s="68"/>
      <c r="U189" s="68"/>
      <c r="V189" s="68"/>
      <c r="W189" s="68"/>
      <c r="X189" s="68"/>
      <c r="Y189" s="64"/>
      <c r="Z189" s="64"/>
      <c r="AA189" s="64"/>
      <c r="AB189" s="64"/>
    </row>
    <row r="190" spans="1:28" s="6" customFormat="1" ht="18" hidden="1">
      <c r="A190" s="108" t="s">
        <v>251</v>
      </c>
      <c r="B190" s="93"/>
      <c r="C190" s="205"/>
      <c r="D190" s="205"/>
      <c r="E190" s="311"/>
      <c r="F190" s="65"/>
      <c r="G190" s="65"/>
      <c r="H190" s="65"/>
      <c r="I190" s="65"/>
      <c r="J190" s="65"/>
      <c r="K190" s="155"/>
      <c r="L190" s="155"/>
      <c r="M190" s="155"/>
      <c r="N190" s="155"/>
      <c r="O190" s="155"/>
      <c r="P190" s="155"/>
      <c r="Q190" s="332"/>
      <c r="R190" s="155"/>
      <c r="S190" s="155"/>
      <c r="T190" s="155"/>
      <c r="U190" s="155"/>
      <c r="V190" s="155"/>
      <c r="W190" s="155"/>
      <c r="X190" s="155"/>
      <c r="Y190" s="65"/>
      <c r="Z190" s="65"/>
      <c r="AA190" s="65"/>
      <c r="AB190" s="65"/>
    </row>
    <row r="191" spans="1:28" ht="45" hidden="1">
      <c r="A191" s="101" t="s">
        <v>553</v>
      </c>
      <c r="B191" s="87" t="s">
        <v>15</v>
      </c>
      <c r="C191" s="203" t="s">
        <v>1047</v>
      </c>
      <c r="D191" s="203" t="s">
        <v>1026</v>
      </c>
      <c r="E191" s="291"/>
      <c r="F191" s="64"/>
      <c r="G191" s="64"/>
      <c r="H191" s="64"/>
      <c r="I191" s="64"/>
      <c r="J191" s="64"/>
      <c r="K191" s="68"/>
      <c r="L191" s="68"/>
      <c r="M191" s="68"/>
      <c r="N191" s="68"/>
      <c r="O191" s="68"/>
      <c r="P191" s="68"/>
      <c r="Q191" s="134"/>
      <c r="R191" s="68"/>
      <c r="S191" s="68"/>
      <c r="T191" s="68"/>
      <c r="U191" s="68"/>
      <c r="V191" s="68"/>
      <c r="W191" s="68"/>
      <c r="X191" s="68"/>
      <c r="Y191" s="64"/>
      <c r="Z191" s="64"/>
      <c r="AA191" s="64"/>
      <c r="AB191" s="64"/>
    </row>
    <row r="192" spans="1:28" ht="22.5" hidden="1">
      <c r="A192" s="101" t="s">
        <v>115</v>
      </c>
      <c r="B192" s="87" t="s">
        <v>16</v>
      </c>
      <c r="C192" s="203" t="s">
        <v>1047</v>
      </c>
      <c r="D192" s="203" t="s">
        <v>1026</v>
      </c>
      <c r="E192" s="291"/>
      <c r="F192" s="64"/>
      <c r="G192" s="64"/>
      <c r="H192" s="64"/>
      <c r="I192" s="64"/>
      <c r="J192" s="64"/>
      <c r="K192" s="68"/>
      <c r="L192" s="68"/>
      <c r="M192" s="68"/>
      <c r="N192" s="68"/>
      <c r="O192" s="68"/>
      <c r="P192" s="68"/>
      <c r="Q192" s="134"/>
      <c r="R192" s="68"/>
      <c r="S192" s="68"/>
      <c r="T192" s="68"/>
      <c r="U192" s="68"/>
      <c r="V192" s="68"/>
      <c r="W192" s="68"/>
      <c r="X192" s="68"/>
      <c r="Y192" s="64"/>
      <c r="Z192" s="64"/>
      <c r="AA192" s="64"/>
      <c r="AB192" s="64"/>
    </row>
    <row r="193" spans="1:28" ht="78.75" hidden="1">
      <c r="A193" s="101" t="s">
        <v>116</v>
      </c>
      <c r="B193" s="87" t="s">
        <v>17</v>
      </c>
      <c r="C193" s="203" t="s">
        <v>1047</v>
      </c>
      <c r="D193" s="203" t="s">
        <v>1026</v>
      </c>
      <c r="E193" s="291"/>
      <c r="F193" s="64"/>
      <c r="G193" s="64"/>
      <c r="H193" s="64"/>
      <c r="I193" s="64"/>
      <c r="J193" s="64"/>
      <c r="K193" s="68"/>
      <c r="L193" s="68"/>
      <c r="M193" s="68"/>
      <c r="N193" s="68"/>
      <c r="O193" s="68"/>
      <c r="P193" s="68"/>
      <c r="Q193" s="134"/>
      <c r="R193" s="68"/>
      <c r="S193" s="68"/>
      <c r="T193" s="68"/>
      <c r="U193" s="68"/>
      <c r="V193" s="68"/>
      <c r="W193" s="68"/>
      <c r="X193" s="68"/>
      <c r="Y193" s="64"/>
      <c r="Z193" s="64"/>
      <c r="AA193" s="64"/>
      <c r="AB193" s="64"/>
    </row>
    <row r="194" spans="1:28" ht="45" hidden="1">
      <c r="A194" s="101" t="s">
        <v>554</v>
      </c>
      <c r="B194" s="87" t="s">
        <v>555</v>
      </c>
      <c r="C194" s="203" t="s">
        <v>1047</v>
      </c>
      <c r="D194" s="203" t="s">
        <v>1026</v>
      </c>
      <c r="E194" s="306"/>
      <c r="F194" s="273"/>
      <c r="G194" s="273"/>
      <c r="H194" s="273"/>
      <c r="I194" s="273"/>
      <c r="J194" s="273"/>
      <c r="K194" s="336"/>
      <c r="L194" s="336"/>
      <c r="M194" s="336"/>
      <c r="N194" s="336"/>
      <c r="O194" s="336"/>
      <c r="P194" s="336"/>
      <c r="Q194" s="336"/>
      <c r="R194" s="336"/>
      <c r="S194" s="336"/>
      <c r="T194" s="336"/>
      <c r="U194" s="336"/>
      <c r="V194" s="336"/>
      <c r="W194" s="336"/>
      <c r="X194" s="336"/>
      <c r="Y194" s="273"/>
      <c r="Z194" s="273"/>
      <c r="AA194" s="273"/>
      <c r="AB194" s="273"/>
    </row>
    <row r="195" spans="1:28" ht="21.75" customHeight="1" hidden="1">
      <c r="A195" s="101" t="s">
        <v>556</v>
      </c>
      <c r="B195" s="87" t="s">
        <v>557</v>
      </c>
      <c r="C195" s="203" t="s">
        <v>1047</v>
      </c>
      <c r="D195" s="203" t="s">
        <v>1026</v>
      </c>
      <c r="E195" s="301"/>
      <c r="F195" s="273"/>
      <c r="G195" s="273"/>
      <c r="H195" s="273"/>
      <c r="I195" s="273"/>
      <c r="J195" s="273"/>
      <c r="K195" s="336"/>
      <c r="L195" s="336"/>
      <c r="M195" s="336"/>
      <c r="N195" s="336"/>
      <c r="O195" s="336"/>
      <c r="P195" s="336"/>
      <c r="Q195" s="338"/>
      <c r="R195" s="336"/>
      <c r="S195" s="336"/>
      <c r="T195" s="336"/>
      <c r="U195" s="336"/>
      <c r="V195" s="336"/>
      <c r="W195" s="336"/>
      <c r="X195" s="336"/>
      <c r="Y195" s="273"/>
      <c r="Z195" s="273"/>
      <c r="AA195" s="273"/>
      <c r="AB195" s="273"/>
    </row>
    <row r="196" spans="1:28" ht="33.75" hidden="1">
      <c r="A196" s="101" t="s">
        <v>558</v>
      </c>
      <c r="B196" s="87" t="s">
        <v>559</v>
      </c>
      <c r="C196" s="203" t="s">
        <v>1047</v>
      </c>
      <c r="D196" s="203" t="s">
        <v>1026</v>
      </c>
      <c r="E196" s="301"/>
      <c r="F196" s="273"/>
      <c r="G196" s="273"/>
      <c r="H196" s="273"/>
      <c r="I196" s="273"/>
      <c r="J196" s="273"/>
      <c r="K196" s="336"/>
      <c r="L196" s="336"/>
      <c r="M196" s="336"/>
      <c r="N196" s="336"/>
      <c r="O196" s="336"/>
      <c r="P196" s="336"/>
      <c r="Q196" s="338"/>
      <c r="R196" s="336"/>
      <c r="S196" s="336"/>
      <c r="T196" s="336"/>
      <c r="U196" s="336"/>
      <c r="V196" s="336"/>
      <c r="W196" s="336"/>
      <c r="X196" s="336"/>
      <c r="Y196" s="273"/>
      <c r="Z196" s="273"/>
      <c r="AA196" s="273"/>
      <c r="AB196" s="273"/>
    </row>
    <row r="197" spans="1:28" ht="24" customHeight="1" hidden="1">
      <c r="A197" s="101" t="s">
        <v>560</v>
      </c>
      <c r="B197" s="87" t="s">
        <v>561</v>
      </c>
      <c r="C197" s="203" t="s">
        <v>1047</v>
      </c>
      <c r="D197" s="203" t="s">
        <v>1026</v>
      </c>
      <c r="E197" s="301"/>
      <c r="F197" s="273"/>
      <c r="G197" s="273"/>
      <c r="H197" s="273"/>
      <c r="I197" s="273"/>
      <c r="J197" s="273"/>
      <c r="K197" s="336"/>
      <c r="L197" s="336"/>
      <c r="M197" s="336"/>
      <c r="N197" s="336"/>
      <c r="O197" s="336"/>
      <c r="P197" s="336"/>
      <c r="Q197" s="338"/>
      <c r="R197" s="336"/>
      <c r="S197" s="336"/>
      <c r="T197" s="336"/>
      <c r="U197" s="336"/>
      <c r="V197" s="336"/>
      <c r="W197" s="336"/>
      <c r="X197" s="336"/>
      <c r="Y197" s="273"/>
      <c r="Z197" s="273"/>
      <c r="AA197" s="273"/>
      <c r="AB197" s="273"/>
    </row>
    <row r="198" spans="1:28" ht="24.75" customHeight="1" hidden="1">
      <c r="A198" s="101" t="s">
        <v>562</v>
      </c>
      <c r="B198" s="87" t="s">
        <v>563</v>
      </c>
      <c r="C198" s="203" t="s">
        <v>1047</v>
      </c>
      <c r="D198" s="203" t="s">
        <v>1026</v>
      </c>
      <c r="E198" s="301"/>
      <c r="F198" s="273"/>
      <c r="G198" s="273"/>
      <c r="H198" s="273"/>
      <c r="I198" s="273"/>
      <c r="J198" s="273"/>
      <c r="K198" s="336"/>
      <c r="L198" s="336"/>
      <c r="M198" s="336"/>
      <c r="N198" s="336"/>
      <c r="O198" s="336"/>
      <c r="P198" s="336"/>
      <c r="Q198" s="338"/>
      <c r="R198" s="336"/>
      <c r="S198" s="336"/>
      <c r="T198" s="336"/>
      <c r="U198" s="336"/>
      <c r="V198" s="336"/>
      <c r="W198" s="336"/>
      <c r="X198" s="336"/>
      <c r="Y198" s="273"/>
      <c r="Z198" s="273"/>
      <c r="AA198" s="273"/>
      <c r="AB198" s="273"/>
    </row>
    <row r="199" spans="1:28" ht="67.5" hidden="1">
      <c r="A199" s="101" t="s">
        <v>564</v>
      </c>
      <c r="B199" s="87" t="s">
        <v>565</v>
      </c>
      <c r="C199" s="203" t="s">
        <v>1047</v>
      </c>
      <c r="D199" s="203" t="s">
        <v>1026</v>
      </c>
      <c r="E199" s="301"/>
      <c r="F199" s="273"/>
      <c r="G199" s="273"/>
      <c r="H199" s="273"/>
      <c r="I199" s="273"/>
      <c r="J199" s="273"/>
      <c r="K199" s="336"/>
      <c r="L199" s="336"/>
      <c r="M199" s="336"/>
      <c r="N199" s="336"/>
      <c r="O199" s="336"/>
      <c r="P199" s="336"/>
      <c r="Q199" s="338"/>
      <c r="R199" s="336"/>
      <c r="S199" s="336"/>
      <c r="T199" s="336"/>
      <c r="U199" s="336"/>
      <c r="V199" s="336"/>
      <c r="W199" s="336"/>
      <c r="X199" s="336"/>
      <c r="Y199" s="273"/>
      <c r="Z199" s="273"/>
      <c r="AA199" s="273"/>
      <c r="AB199" s="273"/>
    </row>
    <row r="200" spans="1:28" ht="24" customHeight="1" hidden="1">
      <c r="A200" s="101" t="s">
        <v>566</v>
      </c>
      <c r="B200" s="87" t="s">
        <v>567</v>
      </c>
      <c r="C200" s="203" t="s">
        <v>1047</v>
      </c>
      <c r="D200" s="203" t="s">
        <v>1026</v>
      </c>
      <c r="E200" s="301"/>
      <c r="F200" s="273"/>
      <c r="G200" s="273"/>
      <c r="H200" s="273"/>
      <c r="I200" s="273"/>
      <c r="J200" s="273"/>
      <c r="K200" s="336"/>
      <c r="L200" s="336"/>
      <c r="M200" s="336"/>
      <c r="N200" s="336"/>
      <c r="O200" s="336"/>
      <c r="P200" s="336"/>
      <c r="Q200" s="338"/>
      <c r="R200" s="336"/>
      <c r="S200" s="336"/>
      <c r="T200" s="336"/>
      <c r="U200" s="336"/>
      <c r="V200" s="336"/>
      <c r="W200" s="336"/>
      <c r="X200" s="336"/>
      <c r="Y200" s="273"/>
      <c r="Z200" s="273"/>
      <c r="AA200" s="273"/>
      <c r="AB200" s="273"/>
    </row>
    <row r="201" spans="1:28" ht="28.5" customHeight="1" hidden="1">
      <c r="A201" s="101" t="s">
        <v>568</v>
      </c>
      <c r="B201" s="87" t="s">
        <v>569</v>
      </c>
      <c r="C201" s="203" t="s">
        <v>1047</v>
      </c>
      <c r="D201" s="203" t="s">
        <v>1026</v>
      </c>
      <c r="E201" s="301"/>
      <c r="F201" s="273"/>
      <c r="G201" s="273"/>
      <c r="H201" s="273"/>
      <c r="I201" s="273"/>
      <c r="J201" s="273"/>
      <c r="K201" s="336"/>
      <c r="L201" s="336"/>
      <c r="M201" s="336"/>
      <c r="N201" s="336"/>
      <c r="O201" s="336"/>
      <c r="P201" s="336"/>
      <c r="Q201" s="338"/>
      <c r="R201" s="336"/>
      <c r="S201" s="336"/>
      <c r="T201" s="336"/>
      <c r="U201" s="336"/>
      <c r="V201" s="336"/>
      <c r="W201" s="336"/>
      <c r="X201" s="336"/>
      <c r="Y201" s="273"/>
      <c r="Z201" s="273"/>
      <c r="AA201" s="273"/>
      <c r="AB201" s="273"/>
    </row>
    <row r="202" spans="1:28" ht="42.75" customHeight="1" hidden="1">
      <c r="A202" s="101" t="s">
        <v>570</v>
      </c>
      <c r="B202" s="87" t="s">
        <v>571</v>
      </c>
      <c r="C202" s="203" t="s">
        <v>1047</v>
      </c>
      <c r="D202" s="203" t="s">
        <v>1026</v>
      </c>
      <c r="E202" s="301"/>
      <c r="F202" s="273"/>
      <c r="G202" s="273"/>
      <c r="H202" s="273"/>
      <c r="I202" s="273"/>
      <c r="J202" s="273"/>
      <c r="K202" s="336"/>
      <c r="L202" s="336"/>
      <c r="M202" s="336"/>
      <c r="N202" s="336"/>
      <c r="O202" s="336"/>
      <c r="P202" s="336"/>
      <c r="Q202" s="338"/>
      <c r="R202" s="336"/>
      <c r="S202" s="336"/>
      <c r="T202" s="336"/>
      <c r="U202" s="336"/>
      <c r="V202" s="336"/>
      <c r="W202" s="336"/>
      <c r="X202" s="336"/>
      <c r="Y202" s="273"/>
      <c r="Z202" s="273"/>
      <c r="AA202" s="273"/>
      <c r="AB202" s="273"/>
    </row>
    <row r="203" spans="1:28" ht="22.5" hidden="1">
      <c r="A203" s="168" t="s">
        <v>214</v>
      </c>
      <c r="B203" s="244" t="s">
        <v>392</v>
      </c>
      <c r="C203" s="179" t="s">
        <v>1047</v>
      </c>
      <c r="D203" s="179" t="s">
        <v>1049</v>
      </c>
      <c r="E203" s="301"/>
      <c r="F203" s="272"/>
      <c r="G203" s="272"/>
      <c r="H203" s="272"/>
      <c r="I203" s="272"/>
      <c r="J203" s="272"/>
      <c r="K203" s="329"/>
      <c r="L203" s="329"/>
      <c r="M203" s="329"/>
      <c r="N203" s="329"/>
      <c r="O203" s="329"/>
      <c r="P203" s="329"/>
      <c r="Q203" s="329"/>
      <c r="R203" s="329"/>
      <c r="S203" s="329"/>
      <c r="T203" s="329"/>
      <c r="U203" s="329"/>
      <c r="V203" s="329"/>
      <c r="W203" s="329"/>
      <c r="X203" s="329"/>
      <c r="Y203" s="272"/>
      <c r="Z203" s="272"/>
      <c r="AA203" s="272"/>
      <c r="AB203" s="272"/>
    </row>
    <row r="204" spans="1:28" ht="62.25" customHeight="1" hidden="1">
      <c r="A204" s="168" t="s">
        <v>140</v>
      </c>
      <c r="B204" s="244" t="s">
        <v>393</v>
      </c>
      <c r="C204" s="179" t="s">
        <v>1025</v>
      </c>
      <c r="D204" s="179" t="s">
        <v>1026</v>
      </c>
      <c r="E204" s="301"/>
      <c r="F204" s="272"/>
      <c r="G204" s="272"/>
      <c r="H204" s="272"/>
      <c r="I204" s="272"/>
      <c r="J204" s="272"/>
      <c r="K204" s="329"/>
      <c r="L204" s="329"/>
      <c r="M204" s="329"/>
      <c r="N204" s="329"/>
      <c r="O204" s="329"/>
      <c r="P204" s="329"/>
      <c r="Q204" s="329"/>
      <c r="R204" s="329"/>
      <c r="S204" s="329"/>
      <c r="T204" s="329"/>
      <c r="U204" s="329"/>
      <c r="V204" s="329"/>
      <c r="W204" s="329"/>
      <c r="X204" s="329"/>
      <c r="Y204" s="272"/>
      <c r="Z204" s="272"/>
      <c r="AA204" s="272"/>
      <c r="AB204" s="272"/>
    </row>
    <row r="205" spans="1:28" ht="45.75" customHeight="1" hidden="1">
      <c r="A205" s="168" t="s">
        <v>776</v>
      </c>
      <c r="B205" s="244" t="s">
        <v>777</v>
      </c>
      <c r="C205" s="179" t="s">
        <v>1048</v>
      </c>
      <c r="D205" s="179" t="s">
        <v>1026</v>
      </c>
      <c r="E205" s="301"/>
      <c r="F205" s="272"/>
      <c r="G205" s="272"/>
      <c r="H205" s="272"/>
      <c r="I205" s="272"/>
      <c r="J205" s="272"/>
      <c r="K205" s="329"/>
      <c r="L205" s="329"/>
      <c r="M205" s="329"/>
      <c r="N205" s="329"/>
      <c r="O205" s="329"/>
      <c r="P205" s="329"/>
      <c r="Q205" s="329"/>
      <c r="R205" s="329"/>
      <c r="S205" s="329"/>
      <c r="T205" s="329"/>
      <c r="U205" s="329"/>
      <c r="V205" s="329"/>
      <c r="W205" s="329"/>
      <c r="X205" s="329"/>
      <c r="Y205" s="272"/>
      <c r="Z205" s="272"/>
      <c r="AA205" s="272"/>
      <c r="AB205" s="272"/>
    </row>
    <row r="206" spans="1:28" ht="27" customHeight="1" hidden="1">
      <c r="A206" s="168" t="s">
        <v>1182</v>
      </c>
      <c r="B206" s="244" t="s">
        <v>778</v>
      </c>
      <c r="C206" s="179" t="s">
        <v>1048</v>
      </c>
      <c r="D206" s="179" t="s">
        <v>1026</v>
      </c>
      <c r="E206" s="301"/>
      <c r="F206" s="272"/>
      <c r="G206" s="272"/>
      <c r="H206" s="272"/>
      <c r="I206" s="272"/>
      <c r="J206" s="272"/>
      <c r="K206" s="329"/>
      <c r="L206" s="329"/>
      <c r="M206" s="329"/>
      <c r="N206" s="329"/>
      <c r="O206" s="329"/>
      <c r="P206" s="329"/>
      <c r="Q206" s="329"/>
      <c r="R206" s="329"/>
      <c r="S206" s="329"/>
      <c r="T206" s="329"/>
      <c r="U206" s="329"/>
      <c r="V206" s="329"/>
      <c r="W206" s="329"/>
      <c r="X206" s="329"/>
      <c r="Y206" s="272"/>
      <c r="Z206" s="272"/>
      <c r="AA206" s="272"/>
      <c r="AB206" s="272"/>
    </row>
    <row r="207" spans="1:28" ht="48" customHeight="1" hidden="1">
      <c r="A207" s="168" t="s">
        <v>779</v>
      </c>
      <c r="B207" s="244" t="s">
        <v>780</v>
      </c>
      <c r="C207" s="179" t="s">
        <v>1048</v>
      </c>
      <c r="D207" s="179" t="s">
        <v>1026</v>
      </c>
      <c r="E207" s="301"/>
      <c r="F207" s="272"/>
      <c r="G207" s="272"/>
      <c r="H207" s="272"/>
      <c r="I207" s="272"/>
      <c r="J207" s="272"/>
      <c r="K207" s="329"/>
      <c r="L207" s="329"/>
      <c r="M207" s="329"/>
      <c r="N207" s="329"/>
      <c r="O207" s="329"/>
      <c r="P207" s="329"/>
      <c r="Q207" s="329"/>
      <c r="R207" s="329"/>
      <c r="S207" s="329"/>
      <c r="T207" s="329"/>
      <c r="U207" s="329"/>
      <c r="V207" s="329"/>
      <c r="W207" s="329"/>
      <c r="X207" s="329"/>
      <c r="Y207" s="272"/>
      <c r="Z207" s="272"/>
      <c r="AA207" s="272"/>
      <c r="AB207" s="272"/>
    </row>
    <row r="208" spans="1:28" ht="15.75" customHeight="1" hidden="1">
      <c r="A208" s="168" t="s">
        <v>219</v>
      </c>
      <c r="B208" s="244" t="s">
        <v>394</v>
      </c>
      <c r="C208" s="179" t="s">
        <v>1025</v>
      </c>
      <c r="D208" s="179" t="s">
        <v>1026</v>
      </c>
      <c r="E208" s="301"/>
      <c r="F208" s="272"/>
      <c r="G208" s="272"/>
      <c r="H208" s="272"/>
      <c r="I208" s="272"/>
      <c r="J208" s="272"/>
      <c r="K208" s="329"/>
      <c r="L208" s="329"/>
      <c r="M208" s="329"/>
      <c r="N208" s="329"/>
      <c r="O208" s="329"/>
      <c r="P208" s="329"/>
      <c r="Q208" s="329"/>
      <c r="R208" s="329"/>
      <c r="S208" s="329"/>
      <c r="T208" s="329"/>
      <c r="U208" s="329"/>
      <c r="V208" s="329"/>
      <c r="W208" s="329"/>
      <c r="X208" s="329"/>
      <c r="Y208" s="272"/>
      <c r="Z208" s="272"/>
      <c r="AA208" s="272"/>
      <c r="AB208" s="272"/>
    </row>
    <row r="209" spans="1:28" ht="15.75" customHeight="1" hidden="1">
      <c r="A209" s="193" t="s">
        <v>240</v>
      </c>
      <c r="B209" s="180"/>
      <c r="C209" s="205"/>
      <c r="D209" s="205"/>
      <c r="E209" s="303"/>
      <c r="F209" s="432"/>
      <c r="G209" s="432"/>
      <c r="H209" s="432"/>
      <c r="I209" s="641"/>
      <c r="J209" s="641"/>
      <c r="K209" s="643"/>
      <c r="L209" s="643"/>
      <c r="M209" s="643"/>
      <c r="N209" s="643"/>
      <c r="O209" s="643"/>
      <c r="P209" s="643"/>
      <c r="Q209" s="643"/>
      <c r="R209" s="643"/>
      <c r="S209" s="434"/>
      <c r="T209" s="434"/>
      <c r="U209" s="434"/>
      <c r="V209" s="434"/>
      <c r="W209" s="434"/>
      <c r="X209" s="434"/>
      <c r="Y209" s="432"/>
      <c r="Z209" s="432"/>
      <c r="AA209" s="432"/>
      <c r="AB209" s="432"/>
    </row>
    <row r="210" spans="1:28" ht="45" hidden="1">
      <c r="A210" s="193" t="s">
        <v>781</v>
      </c>
      <c r="B210" s="201" t="s">
        <v>18</v>
      </c>
      <c r="C210" s="202" t="s">
        <v>1050</v>
      </c>
      <c r="D210" s="202" t="s">
        <v>1026</v>
      </c>
      <c r="E210" s="302"/>
      <c r="F210" s="433"/>
      <c r="G210" s="433"/>
      <c r="H210" s="433"/>
      <c r="I210" s="642"/>
      <c r="J210" s="642"/>
      <c r="K210" s="644"/>
      <c r="L210" s="644"/>
      <c r="M210" s="644"/>
      <c r="N210" s="644"/>
      <c r="O210" s="644"/>
      <c r="P210" s="644"/>
      <c r="Q210" s="644"/>
      <c r="R210" s="644"/>
      <c r="S210" s="435"/>
      <c r="T210" s="435"/>
      <c r="U210" s="435"/>
      <c r="V210" s="435"/>
      <c r="W210" s="435"/>
      <c r="X210" s="435"/>
      <c r="Y210" s="433"/>
      <c r="Z210" s="433"/>
      <c r="AA210" s="433"/>
      <c r="AB210" s="433"/>
    </row>
    <row r="211" spans="1:28" ht="135" hidden="1">
      <c r="A211" s="168" t="s">
        <v>91</v>
      </c>
      <c r="B211" s="244" t="s">
        <v>395</v>
      </c>
      <c r="C211" s="179" t="s">
        <v>1051</v>
      </c>
      <c r="D211" s="179" t="s">
        <v>1026</v>
      </c>
      <c r="E211" s="301"/>
      <c r="F211" s="272"/>
      <c r="G211" s="272"/>
      <c r="H211" s="272"/>
      <c r="I211" s="272"/>
      <c r="J211" s="272"/>
      <c r="K211" s="329"/>
      <c r="L211" s="329"/>
      <c r="M211" s="329"/>
      <c r="N211" s="329"/>
      <c r="O211" s="329"/>
      <c r="P211" s="329"/>
      <c r="Q211" s="329"/>
      <c r="R211" s="329"/>
      <c r="S211" s="329"/>
      <c r="T211" s="329"/>
      <c r="U211" s="329"/>
      <c r="V211" s="329"/>
      <c r="W211" s="329"/>
      <c r="X211" s="329"/>
      <c r="Y211" s="272"/>
      <c r="Z211" s="272"/>
      <c r="AA211" s="272"/>
      <c r="AB211" s="272"/>
    </row>
    <row r="212" spans="1:28" ht="33.75" hidden="1">
      <c r="A212" s="168" t="s">
        <v>117</v>
      </c>
      <c r="B212" s="244" t="s">
        <v>396</v>
      </c>
      <c r="C212" s="179" t="s">
        <v>1052</v>
      </c>
      <c r="D212" s="179" t="s">
        <v>1026</v>
      </c>
      <c r="E212" s="301"/>
      <c r="F212" s="272"/>
      <c r="G212" s="272"/>
      <c r="H212" s="272"/>
      <c r="I212" s="272"/>
      <c r="J212" s="272"/>
      <c r="K212" s="329"/>
      <c r="L212" s="329"/>
      <c r="M212" s="329"/>
      <c r="N212" s="329"/>
      <c r="O212" s="329"/>
      <c r="P212" s="329"/>
      <c r="Q212" s="329"/>
      <c r="R212" s="329"/>
      <c r="S212" s="329"/>
      <c r="T212" s="329"/>
      <c r="U212" s="329"/>
      <c r="V212" s="329"/>
      <c r="W212" s="329"/>
      <c r="X212" s="329"/>
      <c r="Y212" s="272"/>
      <c r="Z212" s="272"/>
      <c r="AA212" s="272"/>
      <c r="AB212" s="272"/>
    </row>
    <row r="213" spans="1:28" ht="67.5" hidden="1">
      <c r="A213" s="255" t="s">
        <v>118</v>
      </c>
      <c r="B213" s="170" t="s">
        <v>19</v>
      </c>
      <c r="C213" s="203" t="s">
        <v>1053</v>
      </c>
      <c r="D213" s="203" t="s">
        <v>1026</v>
      </c>
      <c r="E213" s="301"/>
      <c r="F213" s="272"/>
      <c r="G213" s="272"/>
      <c r="H213" s="272"/>
      <c r="I213" s="272"/>
      <c r="J213" s="272"/>
      <c r="K213" s="329"/>
      <c r="L213" s="329"/>
      <c r="M213" s="329"/>
      <c r="N213" s="329"/>
      <c r="O213" s="329"/>
      <c r="P213" s="329"/>
      <c r="Q213" s="329"/>
      <c r="R213" s="329"/>
      <c r="S213" s="329"/>
      <c r="T213" s="329"/>
      <c r="U213" s="329"/>
      <c r="V213" s="329"/>
      <c r="W213" s="329"/>
      <c r="X213" s="329"/>
      <c r="Y213" s="272"/>
      <c r="Z213" s="272"/>
      <c r="AA213" s="272"/>
      <c r="AB213" s="272"/>
    </row>
    <row r="214" spans="1:28" ht="90" hidden="1">
      <c r="A214" s="255" t="s">
        <v>119</v>
      </c>
      <c r="B214" s="170" t="s">
        <v>20</v>
      </c>
      <c r="C214" s="203" t="s">
        <v>1053</v>
      </c>
      <c r="D214" s="203" t="s">
        <v>1026</v>
      </c>
      <c r="E214" s="301"/>
      <c r="F214" s="272"/>
      <c r="G214" s="272"/>
      <c r="H214" s="272"/>
      <c r="I214" s="272"/>
      <c r="J214" s="272"/>
      <c r="K214" s="329"/>
      <c r="L214" s="329"/>
      <c r="M214" s="329"/>
      <c r="N214" s="329"/>
      <c r="O214" s="329"/>
      <c r="P214" s="329"/>
      <c r="Q214" s="329"/>
      <c r="R214" s="329"/>
      <c r="S214" s="329"/>
      <c r="T214" s="329"/>
      <c r="U214" s="329"/>
      <c r="V214" s="329"/>
      <c r="W214" s="329"/>
      <c r="X214" s="329"/>
      <c r="Y214" s="272"/>
      <c r="Z214" s="272"/>
      <c r="AA214" s="272"/>
      <c r="AB214" s="272"/>
    </row>
    <row r="215" spans="1:28" ht="45" hidden="1">
      <c r="A215" s="255" t="s">
        <v>303</v>
      </c>
      <c r="B215" s="170" t="s">
        <v>21</v>
      </c>
      <c r="C215" s="203" t="s">
        <v>1052</v>
      </c>
      <c r="D215" s="203" t="s">
        <v>1026</v>
      </c>
      <c r="E215" s="301"/>
      <c r="F215" s="272"/>
      <c r="G215" s="272"/>
      <c r="H215" s="272"/>
      <c r="I215" s="272"/>
      <c r="J215" s="272"/>
      <c r="K215" s="329"/>
      <c r="L215" s="329"/>
      <c r="M215" s="329"/>
      <c r="N215" s="329"/>
      <c r="O215" s="329"/>
      <c r="P215" s="329"/>
      <c r="Q215" s="329"/>
      <c r="R215" s="329"/>
      <c r="S215" s="329"/>
      <c r="T215" s="329"/>
      <c r="U215" s="329"/>
      <c r="V215" s="329"/>
      <c r="W215" s="329"/>
      <c r="X215" s="329"/>
      <c r="Y215" s="272"/>
      <c r="Z215" s="272"/>
      <c r="AA215" s="272"/>
      <c r="AB215" s="272"/>
    </row>
    <row r="216" spans="1:28" ht="78.75" hidden="1">
      <c r="A216" s="256" t="s">
        <v>202</v>
      </c>
      <c r="B216" s="185" t="s">
        <v>397</v>
      </c>
      <c r="C216" s="179" t="s">
        <v>1025</v>
      </c>
      <c r="D216" s="179" t="s">
        <v>1026</v>
      </c>
      <c r="E216" s="301"/>
      <c r="F216" s="272"/>
      <c r="G216" s="272"/>
      <c r="H216" s="272"/>
      <c r="I216" s="272"/>
      <c r="J216" s="272"/>
      <c r="K216" s="329"/>
      <c r="L216" s="329"/>
      <c r="M216" s="329"/>
      <c r="N216" s="329"/>
      <c r="O216" s="329"/>
      <c r="P216" s="329"/>
      <c r="Q216" s="329"/>
      <c r="R216" s="329"/>
      <c r="S216" s="329"/>
      <c r="T216" s="329"/>
      <c r="U216" s="329"/>
      <c r="V216" s="329"/>
      <c r="W216" s="329"/>
      <c r="X216" s="329"/>
      <c r="Y216" s="272"/>
      <c r="Z216" s="272"/>
      <c r="AA216" s="272"/>
      <c r="AB216" s="272"/>
    </row>
    <row r="217" spans="1:28" ht="59.25" customHeight="1" hidden="1">
      <c r="A217" s="168" t="s">
        <v>330</v>
      </c>
      <c r="B217" s="257" t="s">
        <v>398</v>
      </c>
      <c r="C217" s="179" t="s">
        <v>1054</v>
      </c>
      <c r="D217" s="240" t="s">
        <v>1026</v>
      </c>
      <c r="E217" s="302"/>
      <c r="F217" s="433"/>
      <c r="G217" s="433"/>
      <c r="H217" s="433"/>
      <c r="I217" s="272"/>
      <c r="J217" s="272"/>
      <c r="K217" s="329"/>
      <c r="L217" s="329"/>
      <c r="M217" s="329"/>
      <c r="N217" s="329"/>
      <c r="O217" s="329"/>
      <c r="P217" s="329"/>
      <c r="Q217" s="329"/>
      <c r="R217" s="329"/>
      <c r="S217" s="435"/>
      <c r="T217" s="435"/>
      <c r="U217" s="435"/>
      <c r="V217" s="435"/>
      <c r="W217" s="435"/>
      <c r="X217" s="435"/>
      <c r="Y217" s="433"/>
      <c r="Z217" s="433"/>
      <c r="AA217" s="433"/>
      <c r="AB217" s="433"/>
    </row>
    <row r="218" spans="1:28" ht="45" hidden="1">
      <c r="A218" s="168" t="s">
        <v>331</v>
      </c>
      <c r="B218" s="257" t="s">
        <v>399</v>
      </c>
      <c r="C218" s="179" t="s">
        <v>1054</v>
      </c>
      <c r="D218" s="240" t="s">
        <v>1026</v>
      </c>
      <c r="E218" s="302"/>
      <c r="F218" s="433"/>
      <c r="G218" s="433"/>
      <c r="H218" s="433"/>
      <c r="I218" s="272"/>
      <c r="J218" s="272"/>
      <c r="K218" s="329"/>
      <c r="L218" s="329"/>
      <c r="M218" s="329"/>
      <c r="N218" s="329"/>
      <c r="O218" s="329"/>
      <c r="P218" s="329"/>
      <c r="Q218" s="329"/>
      <c r="R218" s="329"/>
      <c r="S218" s="435"/>
      <c r="T218" s="435"/>
      <c r="U218" s="435"/>
      <c r="V218" s="435"/>
      <c r="W218" s="435"/>
      <c r="X218" s="435"/>
      <c r="Y218" s="433"/>
      <c r="Z218" s="433"/>
      <c r="AA218" s="433"/>
      <c r="AB218" s="433"/>
    </row>
    <row r="219" spans="1:28" ht="33.75" hidden="1">
      <c r="A219" s="168" t="s">
        <v>314</v>
      </c>
      <c r="B219" s="244" t="s">
        <v>400</v>
      </c>
      <c r="C219" s="179" t="s">
        <v>1054</v>
      </c>
      <c r="D219" s="179" t="s">
        <v>1026</v>
      </c>
      <c r="E219" s="301"/>
      <c r="F219" s="272"/>
      <c r="G219" s="272"/>
      <c r="H219" s="272"/>
      <c r="I219" s="272"/>
      <c r="J219" s="272"/>
      <c r="K219" s="329"/>
      <c r="L219" s="329"/>
      <c r="M219" s="329"/>
      <c r="N219" s="329"/>
      <c r="O219" s="329"/>
      <c r="P219" s="329"/>
      <c r="Q219" s="329"/>
      <c r="R219" s="329"/>
      <c r="S219" s="329"/>
      <c r="T219" s="329"/>
      <c r="U219" s="329"/>
      <c r="V219" s="329"/>
      <c r="W219" s="329"/>
      <c r="X219" s="329"/>
      <c r="Y219" s="272"/>
      <c r="Z219" s="272"/>
      <c r="AA219" s="272"/>
      <c r="AB219" s="272"/>
    </row>
    <row r="220" spans="1:28" ht="90" hidden="1">
      <c r="A220" s="168" t="s">
        <v>120</v>
      </c>
      <c r="B220" s="257" t="s">
        <v>401</v>
      </c>
      <c r="C220" s="179" t="s">
        <v>1054</v>
      </c>
      <c r="D220" s="240" t="s">
        <v>1026</v>
      </c>
      <c r="E220" s="302"/>
      <c r="F220" s="433"/>
      <c r="G220" s="433"/>
      <c r="H220" s="433"/>
      <c r="I220" s="272"/>
      <c r="J220" s="272"/>
      <c r="K220" s="329"/>
      <c r="L220" s="329"/>
      <c r="M220" s="329"/>
      <c r="N220" s="329"/>
      <c r="O220" s="329"/>
      <c r="P220" s="329"/>
      <c r="Q220" s="329"/>
      <c r="R220" s="329"/>
      <c r="S220" s="435"/>
      <c r="T220" s="435"/>
      <c r="U220" s="435"/>
      <c r="V220" s="435"/>
      <c r="W220" s="435"/>
      <c r="X220" s="435"/>
      <c r="Y220" s="433"/>
      <c r="Z220" s="433"/>
      <c r="AA220" s="433"/>
      <c r="AB220" s="433"/>
    </row>
    <row r="221" spans="1:28" ht="105" customHeight="1" hidden="1">
      <c r="A221" s="168" t="s">
        <v>572</v>
      </c>
      <c r="B221" s="257" t="s">
        <v>289</v>
      </c>
      <c r="C221" s="179" t="s">
        <v>1054</v>
      </c>
      <c r="D221" s="240" t="s">
        <v>1026</v>
      </c>
      <c r="E221" s="302"/>
      <c r="F221" s="433"/>
      <c r="G221" s="433"/>
      <c r="H221" s="433"/>
      <c r="I221" s="272"/>
      <c r="J221" s="272"/>
      <c r="K221" s="329"/>
      <c r="L221" s="329"/>
      <c r="M221" s="329"/>
      <c r="N221" s="329"/>
      <c r="O221" s="329"/>
      <c r="P221" s="329"/>
      <c r="Q221" s="329"/>
      <c r="R221" s="329"/>
      <c r="S221" s="435"/>
      <c r="T221" s="435"/>
      <c r="U221" s="435"/>
      <c r="V221" s="435"/>
      <c r="W221" s="435"/>
      <c r="X221" s="435"/>
      <c r="Y221" s="433"/>
      <c r="Z221" s="433"/>
      <c r="AA221" s="433"/>
      <c r="AB221" s="433"/>
    </row>
    <row r="222" spans="1:28" ht="56.25" hidden="1">
      <c r="A222" s="168" t="s">
        <v>121</v>
      </c>
      <c r="B222" s="257" t="s">
        <v>402</v>
      </c>
      <c r="C222" s="179" t="s">
        <v>1054</v>
      </c>
      <c r="D222" s="240" t="s">
        <v>1026</v>
      </c>
      <c r="E222" s="302"/>
      <c r="F222" s="433"/>
      <c r="G222" s="433"/>
      <c r="H222" s="433"/>
      <c r="I222" s="272"/>
      <c r="J222" s="272"/>
      <c r="K222" s="329"/>
      <c r="L222" s="329"/>
      <c r="M222" s="329"/>
      <c r="N222" s="329"/>
      <c r="O222" s="329"/>
      <c r="P222" s="329"/>
      <c r="Q222" s="329"/>
      <c r="R222" s="329"/>
      <c r="S222" s="435"/>
      <c r="T222" s="435"/>
      <c r="U222" s="435"/>
      <c r="V222" s="435"/>
      <c r="W222" s="435"/>
      <c r="X222" s="435"/>
      <c r="Y222" s="433"/>
      <c r="Z222" s="433"/>
      <c r="AA222" s="433"/>
      <c r="AB222" s="433"/>
    </row>
    <row r="223" spans="1:28" s="9" customFormat="1" ht="56.25" hidden="1">
      <c r="A223" s="168" t="s">
        <v>1</v>
      </c>
      <c r="B223" s="244" t="s">
        <v>403</v>
      </c>
      <c r="C223" s="179" t="s">
        <v>1055</v>
      </c>
      <c r="D223" s="179" t="s">
        <v>1026</v>
      </c>
      <c r="E223" s="301"/>
      <c r="F223" s="272"/>
      <c r="G223" s="272"/>
      <c r="H223" s="272"/>
      <c r="I223" s="272"/>
      <c r="J223" s="272"/>
      <c r="K223" s="329"/>
      <c r="L223" s="329"/>
      <c r="M223" s="329"/>
      <c r="N223" s="329"/>
      <c r="O223" s="329"/>
      <c r="P223" s="329"/>
      <c r="Q223" s="329"/>
      <c r="R223" s="329"/>
      <c r="S223" s="329"/>
      <c r="T223" s="329"/>
      <c r="U223" s="329"/>
      <c r="V223" s="329"/>
      <c r="W223" s="329"/>
      <c r="X223" s="329"/>
      <c r="Y223" s="272"/>
      <c r="Z223" s="272"/>
      <c r="AA223" s="272"/>
      <c r="AB223" s="272"/>
    </row>
    <row r="224" spans="1:28" ht="236.25" hidden="1">
      <c r="A224" s="251" t="s">
        <v>255</v>
      </c>
      <c r="B224" s="257" t="s">
        <v>404</v>
      </c>
      <c r="C224" s="179" t="s">
        <v>1025</v>
      </c>
      <c r="D224" s="240" t="s">
        <v>1026</v>
      </c>
      <c r="E224" s="302"/>
      <c r="F224" s="433"/>
      <c r="G224" s="433"/>
      <c r="H224" s="433"/>
      <c r="I224" s="272"/>
      <c r="J224" s="272"/>
      <c r="K224" s="329"/>
      <c r="L224" s="329"/>
      <c r="M224" s="329"/>
      <c r="N224" s="329"/>
      <c r="O224" s="329"/>
      <c r="P224" s="329"/>
      <c r="Q224" s="329"/>
      <c r="R224" s="329"/>
      <c r="S224" s="435"/>
      <c r="T224" s="435"/>
      <c r="U224" s="435"/>
      <c r="V224" s="435"/>
      <c r="W224" s="435"/>
      <c r="X224" s="435"/>
      <c r="Y224" s="433"/>
      <c r="Z224" s="433"/>
      <c r="AA224" s="433"/>
      <c r="AB224" s="433"/>
    </row>
    <row r="225" spans="1:28" ht="78.75" hidden="1">
      <c r="A225" s="251" t="s">
        <v>122</v>
      </c>
      <c r="B225" s="257" t="s">
        <v>405</v>
      </c>
      <c r="C225" s="179" t="s">
        <v>1025</v>
      </c>
      <c r="D225" s="240" t="s">
        <v>1026</v>
      </c>
      <c r="E225" s="302"/>
      <c r="F225" s="433"/>
      <c r="G225" s="433"/>
      <c r="H225" s="433"/>
      <c r="I225" s="272"/>
      <c r="J225" s="272"/>
      <c r="K225" s="329"/>
      <c r="L225" s="329"/>
      <c r="M225" s="329"/>
      <c r="N225" s="329"/>
      <c r="O225" s="329"/>
      <c r="P225" s="329"/>
      <c r="Q225" s="329"/>
      <c r="R225" s="329"/>
      <c r="S225" s="435"/>
      <c r="T225" s="435"/>
      <c r="U225" s="435"/>
      <c r="V225" s="435"/>
      <c r="W225" s="435"/>
      <c r="X225" s="435"/>
      <c r="Y225" s="433"/>
      <c r="Z225" s="433"/>
      <c r="AA225" s="433"/>
      <c r="AB225" s="433"/>
    </row>
    <row r="226" spans="1:28" ht="90" hidden="1">
      <c r="A226" s="251" t="s">
        <v>123</v>
      </c>
      <c r="B226" s="257" t="s">
        <v>406</v>
      </c>
      <c r="C226" s="179" t="s">
        <v>1025</v>
      </c>
      <c r="D226" s="240" t="s">
        <v>1026</v>
      </c>
      <c r="E226" s="302"/>
      <c r="F226" s="433"/>
      <c r="G226" s="433"/>
      <c r="H226" s="433"/>
      <c r="I226" s="272"/>
      <c r="J226" s="272"/>
      <c r="K226" s="329"/>
      <c r="L226" s="329"/>
      <c r="M226" s="329"/>
      <c r="N226" s="329"/>
      <c r="O226" s="329"/>
      <c r="P226" s="329"/>
      <c r="Q226" s="329"/>
      <c r="R226" s="329"/>
      <c r="S226" s="435"/>
      <c r="T226" s="435"/>
      <c r="U226" s="435"/>
      <c r="V226" s="435"/>
      <c r="W226" s="435"/>
      <c r="X226" s="435"/>
      <c r="Y226" s="433"/>
      <c r="Z226" s="433"/>
      <c r="AA226" s="433"/>
      <c r="AB226" s="433"/>
    </row>
    <row r="227" spans="1:28" ht="33.75" hidden="1">
      <c r="A227" s="251" t="s">
        <v>124</v>
      </c>
      <c r="B227" s="257" t="s">
        <v>407</v>
      </c>
      <c r="C227" s="179" t="s">
        <v>1025</v>
      </c>
      <c r="D227" s="240" t="s">
        <v>1026</v>
      </c>
      <c r="E227" s="302"/>
      <c r="F227" s="433"/>
      <c r="G227" s="433"/>
      <c r="H227" s="433"/>
      <c r="I227" s="272"/>
      <c r="J227" s="272"/>
      <c r="K227" s="329"/>
      <c r="L227" s="329"/>
      <c r="M227" s="329"/>
      <c r="N227" s="329"/>
      <c r="O227" s="329"/>
      <c r="P227" s="329"/>
      <c r="Q227" s="329"/>
      <c r="R227" s="329"/>
      <c r="S227" s="435"/>
      <c r="T227" s="435"/>
      <c r="U227" s="435"/>
      <c r="V227" s="435"/>
      <c r="W227" s="435"/>
      <c r="X227" s="435"/>
      <c r="Y227" s="433"/>
      <c r="Z227" s="433"/>
      <c r="AA227" s="433"/>
      <c r="AB227" s="433"/>
    </row>
    <row r="228" spans="1:28" ht="45" hidden="1">
      <c r="A228" s="168" t="s">
        <v>573</v>
      </c>
      <c r="B228" s="180" t="s">
        <v>408</v>
      </c>
      <c r="C228" s="181" t="s">
        <v>1025</v>
      </c>
      <c r="D228" s="181" t="s">
        <v>1026</v>
      </c>
      <c r="E228" s="301"/>
      <c r="F228" s="272"/>
      <c r="G228" s="272"/>
      <c r="H228" s="272"/>
      <c r="I228" s="272"/>
      <c r="J228" s="272"/>
      <c r="K228" s="329"/>
      <c r="L228" s="329"/>
      <c r="M228" s="329"/>
      <c r="N228" s="329"/>
      <c r="O228" s="329"/>
      <c r="P228" s="329"/>
      <c r="Q228" s="329"/>
      <c r="R228" s="329"/>
      <c r="S228" s="329"/>
      <c r="T228" s="329"/>
      <c r="U228" s="329"/>
      <c r="V228" s="329"/>
      <c r="W228" s="329"/>
      <c r="X228" s="329"/>
      <c r="Y228" s="272"/>
      <c r="Z228" s="272"/>
      <c r="AA228" s="272"/>
      <c r="AB228" s="272"/>
    </row>
    <row r="229" spans="1:28" ht="146.25" hidden="1">
      <c r="A229" s="168" t="s">
        <v>933</v>
      </c>
      <c r="B229" s="180" t="s">
        <v>934</v>
      </c>
      <c r="C229" s="181" t="s">
        <v>1025</v>
      </c>
      <c r="D229" s="199" t="s">
        <v>1026</v>
      </c>
      <c r="E229" s="301"/>
      <c r="F229" s="272"/>
      <c r="G229" s="272"/>
      <c r="H229" s="272"/>
      <c r="I229" s="272"/>
      <c r="J229" s="272"/>
      <c r="K229" s="329"/>
      <c r="L229" s="329"/>
      <c r="M229" s="329"/>
      <c r="N229" s="329"/>
      <c r="O229" s="329"/>
      <c r="P229" s="329"/>
      <c r="Q229" s="329"/>
      <c r="R229" s="329"/>
      <c r="S229" s="329"/>
      <c r="T229" s="329"/>
      <c r="U229" s="329"/>
      <c r="V229" s="329"/>
      <c r="W229" s="329"/>
      <c r="X229" s="329"/>
      <c r="Y229" s="272"/>
      <c r="Z229" s="432"/>
      <c r="AA229" s="432"/>
      <c r="AB229" s="432"/>
    </row>
    <row r="230" spans="1:28" ht="59.25" customHeight="1" hidden="1">
      <c r="A230" s="78" t="s">
        <v>1183</v>
      </c>
      <c r="B230" s="655" t="s">
        <v>166</v>
      </c>
      <c r="C230" s="657" t="s">
        <v>1025</v>
      </c>
      <c r="D230" s="254"/>
      <c r="E230" s="314"/>
      <c r="F230" s="66"/>
      <c r="G230" s="66"/>
      <c r="H230" s="66"/>
      <c r="I230" s="659" t="s">
        <v>237</v>
      </c>
      <c r="J230" s="659" t="s">
        <v>237</v>
      </c>
      <c r="K230" s="660" t="s">
        <v>237</v>
      </c>
      <c r="L230" s="660" t="s">
        <v>237</v>
      </c>
      <c r="M230" s="660" t="s">
        <v>237</v>
      </c>
      <c r="N230" s="660" t="s">
        <v>237</v>
      </c>
      <c r="O230" s="660" t="s">
        <v>237</v>
      </c>
      <c r="P230" s="660" t="s">
        <v>237</v>
      </c>
      <c r="Q230" s="340"/>
      <c r="R230" s="339"/>
      <c r="S230" s="339"/>
      <c r="T230" s="339"/>
      <c r="U230" s="660" t="s">
        <v>237</v>
      </c>
      <c r="V230" s="660" t="s">
        <v>237</v>
      </c>
      <c r="W230" s="660" t="s">
        <v>237</v>
      </c>
      <c r="X230" s="660" t="s">
        <v>237</v>
      </c>
      <c r="Y230" s="659" t="s">
        <v>237</v>
      </c>
      <c r="Z230" s="638" t="s">
        <v>237</v>
      </c>
      <c r="AA230" s="638" t="s">
        <v>237</v>
      </c>
      <c r="AB230" s="638" t="s">
        <v>237</v>
      </c>
    </row>
    <row r="231" spans="1:28" ht="12.75" customHeight="1" hidden="1">
      <c r="A231" s="92" t="s">
        <v>447</v>
      </c>
      <c r="B231" s="656"/>
      <c r="C231" s="658"/>
      <c r="D231" s="254" t="s">
        <v>1026</v>
      </c>
      <c r="E231" s="314"/>
      <c r="F231" s="66"/>
      <c r="G231" s="66"/>
      <c r="H231" s="66"/>
      <c r="I231" s="639"/>
      <c r="J231" s="639"/>
      <c r="K231" s="650"/>
      <c r="L231" s="650"/>
      <c r="M231" s="650"/>
      <c r="N231" s="650"/>
      <c r="O231" s="650"/>
      <c r="P231" s="650"/>
      <c r="Q231" s="340"/>
      <c r="R231" s="339"/>
      <c r="S231" s="339"/>
      <c r="T231" s="339"/>
      <c r="U231" s="650"/>
      <c r="V231" s="650"/>
      <c r="W231" s="650"/>
      <c r="X231" s="650"/>
      <c r="Y231" s="639"/>
      <c r="Z231" s="639"/>
      <c r="AA231" s="639"/>
      <c r="AB231" s="639"/>
    </row>
    <row r="232" spans="1:28" ht="35.25" customHeight="1" hidden="1">
      <c r="A232" s="92" t="s">
        <v>782</v>
      </c>
      <c r="B232" s="91" t="s">
        <v>783</v>
      </c>
      <c r="C232" s="179" t="s">
        <v>1025</v>
      </c>
      <c r="D232" s="179" t="s">
        <v>1026</v>
      </c>
      <c r="E232" s="291"/>
      <c r="F232" s="64"/>
      <c r="G232" s="64"/>
      <c r="H232" s="64"/>
      <c r="I232" s="63" t="s">
        <v>237</v>
      </c>
      <c r="J232" s="63" t="s">
        <v>237</v>
      </c>
      <c r="K232" s="73" t="s">
        <v>237</v>
      </c>
      <c r="L232" s="73" t="s">
        <v>237</v>
      </c>
      <c r="M232" s="73" t="s">
        <v>237</v>
      </c>
      <c r="N232" s="73" t="s">
        <v>237</v>
      </c>
      <c r="O232" s="73" t="s">
        <v>237</v>
      </c>
      <c r="P232" s="73" t="s">
        <v>237</v>
      </c>
      <c r="Q232" s="134"/>
      <c r="R232" s="68"/>
      <c r="S232" s="68"/>
      <c r="T232" s="68"/>
      <c r="U232" s="73" t="s">
        <v>237</v>
      </c>
      <c r="V232" s="73" t="s">
        <v>237</v>
      </c>
      <c r="W232" s="73" t="s">
        <v>237</v>
      </c>
      <c r="X232" s="73" t="s">
        <v>237</v>
      </c>
      <c r="Y232" s="63" t="s">
        <v>237</v>
      </c>
      <c r="Z232" s="63" t="s">
        <v>237</v>
      </c>
      <c r="AA232" s="63" t="s">
        <v>237</v>
      </c>
      <c r="AB232" s="63" t="s">
        <v>237</v>
      </c>
    </row>
    <row r="233" spans="1:28" ht="43.5" customHeight="1" hidden="1">
      <c r="A233" s="92" t="s">
        <v>784</v>
      </c>
      <c r="B233" s="91" t="s">
        <v>785</v>
      </c>
      <c r="C233" s="179" t="s">
        <v>1025</v>
      </c>
      <c r="D233" s="240" t="s">
        <v>1026</v>
      </c>
      <c r="E233" s="295"/>
      <c r="F233" s="63"/>
      <c r="G233" s="63"/>
      <c r="H233" s="63"/>
      <c r="I233" s="63" t="s">
        <v>237</v>
      </c>
      <c r="J233" s="63" t="s">
        <v>237</v>
      </c>
      <c r="K233" s="73" t="s">
        <v>237</v>
      </c>
      <c r="L233" s="73" t="s">
        <v>237</v>
      </c>
      <c r="M233" s="73" t="s">
        <v>237</v>
      </c>
      <c r="N233" s="73" t="s">
        <v>237</v>
      </c>
      <c r="O233" s="73" t="s">
        <v>237</v>
      </c>
      <c r="P233" s="73" t="s">
        <v>237</v>
      </c>
      <c r="Q233" s="328"/>
      <c r="R233" s="73"/>
      <c r="S233" s="73"/>
      <c r="T233" s="73"/>
      <c r="U233" s="73" t="s">
        <v>237</v>
      </c>
      <c r="V233" s="73" t="s">
        <v>237</v>
      </c>
      <c r="W233" s="73" t="s">
        <v>237</v>
      </c>
      <c r="X233" s="73" t="s">
        <v>237</v>
      </c>
      <c r="Y233" s="63" t="s">
        <v>237</v>
      </c>
      <c r="Z233" s="63" t="s">
        <v>237</v>
      </c>
      <c r="AA233" s="63" t="s">
        <v>237</v>
      </c>
      <c r="AB233" s="63" t="s">
        <v>237</v>
      </c>
    </row>
    <row r="234" spans="1:28" ht="66.75" customHeight="1" hidden="1">
      <c r="A234" s="92" t="s">
        <v>786</v>
      </c>
      <c r="B234" s="91" t="s">
        <v>787</v>
      </c>
      <c r="C234" s="179" t="s">
        <v>1025</v>
      </c>
      <c r="D234" s="240" t="s">
        <v>1026</v>
      </c>
      <c r="E234" s="295"/>
      <c r="F234" s="63"/>
      <c r="G234" s="63"/>
      <c r="H234" s="63"/>
      <c r="I234" s="63" t="s">
        <v>237</v>
      </c>
      <c r="J234" s="63" t="s">
        <v>237</v>
      </c>
      <c r="K234" s="73" t="s">
        <v>237</v>
      </c>
      <c r="L234" s="73" t="s">
        <v>237</v>
      </c>
      <c r="M234" s="73" t="s">
        <v>237</v>
      </c>
      <c r="N234" s="73" t="s">
        <v>237</v>
      </c>
      <c r="O234" s="73" t="s">
        <v>237</v>
      </c>
      <c r="P234" s="73" t="s">
        <v>237</v>
      </c>
      <c r="Q234" s="328"/>
      <c r="R234" s="73"/>
      <c r="S234" s="73"/>
      <c r="T234" s="73"/>
      <c r="U234" s="73" t="s">
        <v>237</v>
      </c>
      <c r="V234" s="73" t="s">
        <v>237</v>
      </c>
      <c r="W234" s="73" t="s">
        <v>237</v>
      </c>
      <c r="X234" s="73" t="s">
        <v>237</v>
      </c>
      <c r="Y234" s="63" t="s">
        <v>237</v>
      </c>
      <c r="Z234" s="63" t="s">
        <v>237</v>
      </c>
      <c r="AA234" s="63" t="s">
        <v>237</v>
      </c>
      <c r="AB234" s="63" t="s">
        <v>237</v>
      </c>
    </row>
    <row r="235" spans="1:28" ht="18">
      <c r="A235" s="102" t="s">
        <v>254</v>
      </c>
      <c r="B235" s="90" t="s">
        <v>409</v>
      </c>
      <c r="C235" s="179" t="s">
        <v>1025</v>
      </c>
      <c r="D235" s="240" t="s">
        <v>1056</v>
      </c>
      <c r="E235" s="295"/>
      <c r="F235" s="63"/>
      <c r="G235" s="63"/>
      <c r="H235" s="63"/>
      <c r="I235" s="63"/>
      <c r="J235" s="63"/>
      <c r="K235" s="73">
        <f>УЗО!G56</f>
        <v>95000</v>
      </c>
      <c r="L235" s="73"/>
      <c r="M235" s="73"/>
      <c r="N235" s="73"/>
      <c r="O235" s="73"/>
      <c r="P235" s="73"/>
      <c r="Q235" s="328"/>
      <c r="R235" s="73"/>
      <c r="S235" s="73"/>
      <c r="T235" s="73"/>
      <c r="U235" s="73"/>
      <c r="V235" s="73"/>
      <c r="W235" s="73">
        <f>УЗО!L56</f>
        <v>94913</v>
      </c>
      <c r="X235" s="73"/>
      <c r="Y235" s="63"/>
      <c r="Z235" s="63"/>
      <c r="AA235" s="63"/>
      <c r="AB235" s="63"/>
    </row>
    <row r="236" spans="1:28" ht="22.5" hidden="1">
      <c r="A236" s="102" t="s">
        <v>286</v>
      </c>
      <c r="B236" s="90" t="s">
        <v>410</v>
      </c>
      <c r="C236" s="179" t="s">
        <v>1057</v>
      </c>
      <c r="D236" s="240" t="s">
        <v>1026</v>
      </c>
      <c r="E236" s="295"/>
      <c r="F236" s="63"/>
      <c r="G236" s="63"/>
      <c r="H236" s="63"/>
      <c r="I236" s="63"/>
      <c r="J236" s="63"/>
      <c r="K236" s="73"/>
      <c r="L236" s="73"/>
      <c r="M236" s="73"/>
      <c r="N236" s="73"/>
      <c r="O236" s="73"/>
      <c r="P236" s="73"/>
      <c r="Q236" s="328"/>
      <c r="R236" s="73"/>
      <c r="S236" s="73"/>
      <c r="T236" s="73"/>
      <c r="U236" s="73"/>
      <c r="V236" s="73"/>
      <c r="W236" s="73"/>
      <c r="X236" s="73"/>
      <c r="Y236" s="63"/>
      <c r="Z236" s="63"/>
      <c r="AA236" s="63"/>
      <c r="AB236" s="63"/>
    </row>
    <row r="237" spans="1:28" ht="67.5" hidden="1">
      <c r="A237" s="251" t="s">
        <v>2</v>
      </c>
      <c r="B237" s="257" t="s">
        <v>411</v>
      </c>
      <c r="C237" s="179" t="s">
        <v>1057</v>
      </c>
      <c r="D237" s="240" t="s">
        <v>1026</v>
      </c>
      <c r="E237" s="302"/>
      <c r="F237" s="433"/>
      <c r="G237" s="433"/>
      <c r="H237" s="433"/>
      <c r="I237" s="433"/>
      <c r="J237" s="272"/>
      <c r="K237" s="329"/>
      <c r="L237" s="329"/>
      <c r="M237" s="329"/>
      <c r="N237" s="329"/>
      <c r="O237" s="329"/>
      <c r="P237" s="329"/>
      <c r="Q237" s="329"/>
      <c r="R237" s="329"/>
      <c r="S237" s="435"/>
      <c r="T237" s="435"/>
      <c r="U237" s="435"/>
      <c r="V237" s="435"/>
      <c r="W237" s="435"/>
      <c r="X237" s="435"/>
      <c r="Y237" s="433"/>
      <c r="Z237" s="433"/>
      <c r="AA237" s="433"/>
      <c r="AB237" s="433"/>
    </row>
    <row r="238" spans="1:28" ht="56.25" hidden="1">
      <c r="A238" s="102" t="s">
        <v>574</v>
      </c>
      <c r="B238" s="90" t="s">
        <v>575</v>
      </c>
      <c r="C238" s="179" t="s">
        <v>1057</v>
      </c>
      <c r="D238" s="240" t="s">
        <v>1026</v>
      </c>
      <c r="E238" s="295"/>
      <c r="F238" s="63"/>
      <c r="G238" s="63"/>
      <c r="H238" s="63"/>
      <c r="I238" s="63"/>
      <c r="J238" s="63"/>
      <c r="K238" s="73"/>
      <c r="L238" s="73"/>
      <c r="M238" s="73"/>
      <c r="N238" s="73"/>
      <c r="O238" s="73"/>
      <c r="P238" s="73"/>
      <c r="Q238" s="328"/>
      <c r="R238" s="73"/>
      <c r="S238" s="73"/>
      <c r="T238" s="73"/>
      <c r="U238" s="73"/>
      <c r="V238" s="73"/>
      <c r="W238" s="73"/>
      <c r="X238" s="73"/>
      <c r="Y238" s="63"/>
      <c r="Z238" s="63"/>
      <c r="AA238" s="63"/>
      <c r="AB238" s="63"/>
    </row>
    <row r="239" spans="1:28" s="9" customFormat="1" ht="112.5" hidden="1">
      <c r="A239" s="168" t="s">
        <v>3</v>
      </c>
      <c r="B239" s="244" t="s">
        <v>412</v>
      </c>
      <c r="C239" s="179" t="s">
        <v>1057</v>
      </c>
      <c r="D239" s="179" t="s">
        <v>1026</v>
      </c>
      <c r="E239" s="301"/>
      <c r="F239" s="272"/>
      <c r="G239" s="272"/>
      <c r="H239" s="272"/>
      <c r="I239" s="272"/>
      <c r="J239" s="272"/>
      <c r="K239" s="329"/>
      <c r="L239" s="329"/>
      <c r="M239" s="329"/>
      <c r="N239" s="329"/>
      <c r="O239" s="329"/>
      <c r="P239" s="329"/>
      <c r="Q239" s="329"/>
      <c r="R239" s="329"/>
      <c r="S239" s="329"/>
      <c r="T239" s="329"/>
      <c r="U239" s="329"/>
      <c r="V239" s="329"/>
      <c r="W239" s="329"/>
      <c r="X239" s="329"/>
      <c r="Y239" s="272"/>
      <c r="Z239" s="272"/>
      <c r="AA239" s="272"/>
      <c r="AB239" s="272"/>
    </row>
    <row r="240" spans="1:28" ht="67.5" hidden="1">
      <c r="A240" s="168" t="s">
        <v>296</v>
      </c>
      <c r="B240" s="252" t="s">
        <v>413</v>
      </c>
      <c r="C240" s="179" t="s">
        <v>1057</v>
      </c>
      <c r="D240" s="240" t="s">
        <v>1026</v>
      </c>
      <c r="E240" s="300"/>
      <c r="F240" s="433"/>
      <c r="G240" s="433"/>
      <c r="H240" s="433"/>
      <c r="I240" s="433"/>
      <c r="J240" s="433"/>
      <c r="K240" s="329"/>
      <c r="L240" s="329"/>
      <c r="M240" s="329"/>
      <c r="N240" s="329"/>
      <c r="O240" s="329"/>
      <c r="P240" s="329"/>
      <c r="Q240" s="329"/>
      <c r="R240" s="329"/>
      <c r="S240" s="329"/>
      <c r="T240" s="435"/>
      <c r="U240" s="435"/>
      <c r="V240" s="435"/>
      <c r="W240" s="435"/>
      <c r="X240" s="435"/>
      <c r="Y240" s="433"/>
      <c r="Z240" s="433"/>
      <c r="AA240" s="433"/>
      <c r="AB240" s="433"/>
    </row>
    <row r="241" spans="1:28" ht="269.25" customHeight="1" hidden="1">
      <c r="A241" s="112" t="s">
        <v>274</v>
      </c>
      <c r="B241" s="88" t="s">
        <v>414</v>
      </c>
      <c r="C241" s="205" t="s">
        <v>1057</v>
      </c>
      <c r="D241" s="195" t="s">
        <v>1026</v>
      </c>
      <c r="E241" s="315"/>
      <c r="F241" s="66"/>
      <c r="G241" s="66"/>
      <c r="H241" s="66"/>
      <c r="I241" s="66"/>
      <c r="J241" s="66"/>
      <c r="K241" s="339"/>
      <c r="L241" s="339"/>
      <c r="M241" s="339"/>
      <c r="N241" s="339"/>
      <c r="O241" s="339"/>
      <c r="P241" s="339"/>
      <c r="Q241" s="341"/>
      <c r="R241" s="339"/>
      <c r="S241" s="339"/>
      <c r="T241" s="339"/>
      <c r="U241" s="339"/>
      <c r="V241" s="339"/>
      <c r="W241" s="339"/>
      <c r="X241" s="339"/>
      <c r="Y241" s="66"/>
      <c r="Z241" s="66"/>
      <c r="AA241" s="66"/>
      <c r="AB241" s="66"/>
    </row>
    <row r="242" spans="1:28" ht="80.25" customHeight="1" hidden="1">
      <c r="A242" s="168" t="s">
        <v>220</v>
      </c>
      <c r="B242" s="258" t="s">
        <v>415</v>
      </c>
      <c r="C242" s="240" t="s">
        <v>1057</v>
      </c>
      <c r="D242" s="240" t="s">
        <v>1026</v>
      </c>
      <c r="E242" s="300"/>
      <c r="F242" s="433"/>
      <c r="G242" s="433"/>
      <c r="H242" s="433"/>
      <c r="I242" s="272"/>
      <c r="J242" s="272"/>
      <c r="K242" s="329"/>
      <c r="L242" s="329"/>
      <c r="M242" s="329"/>
      <c r="N242" s="329"/>
      <c r="O242" s="329"/>
      <c r="P242" s="329"/>
      <c r="Q242" s="329"/>
      <c r="R242" s="329"/>
      <c r="S242" s="435"/>
      <c r="T242" s="435"/>
      <c r="U242" s="435"/>
      <c r="V242" s="435"/>
      <c r="W242" s="435"/>
      <c r="X242" s="435"/>
      <c r="Y242" s="433"/>
      <c r="Z242" s="433"/>
      <c r="AA242" s="433"/>
      <c r="AB242" s="433"/>
    </row>
    <row r="243" spans="1:28" ht="90" hidden="1">
      <c r="A243" s="168" t="s">
        <v>295</v>
      </c>
      <c r="B243" s="252" t="s">
        <v>416</v>
      </c>
      <c r="C243" s="179" t="s">
        <v>1057</v>
      </c>
      <c r="D243" s="240" t="s">
        <v>1026</v>
      </c>
      <c r="E243" s="300"/>
      <c r="F243" s="433"/>
      <c r="G243" s="433"/>
      <c r="H243" s="433"/>
      <c r="I243" s="272"/>
      <c r="J243" s="272"/>
      <c r="K243" s="329"/>
      <c r="L243" s="329"/>
      <c r="M243" s="329"/>
      <c r="N243" s="329"/>
      <c r="O243" s="329"/>
      <c r="P243" s="329"/>
      <c r="Q243" s="329"/>
      <c r="R243" s="329"/>
      <c r="S243" s="435"/>
      <c r="T243" s="435"/>
      <c r="U243" s="435"/>
      <c r="V243" s="435"/>
      <c r="W243" s="435"/>
      <c r="X243" s="435"/>
      <c r="Y243" s="433"/>
      <c r="Z243" s="433"/>
      <c r="AA243" s="433"/>
      <c r="AB243" s="433"/>
    </row>
    <row r="244" spans="1:28" ht="45" hidden="1">
      <c r="A244" s="78" t="s">
        <v>333</v>
      </c>
      <c r="B244" s="100" t="s">
        <v>417</v>
      </c>
      <c r="C244" s="179" t="s">
        <v>1058</v>
      </c>
      <c r="D244" s="179" t="s">
        <v>1026</v>
      </c>
      <c r="E244" s="316"/>
      <c r="F244" s="64"/>
      <c r="G244" s="64"/>
      <c r="H244" s="64"/>
      <c r="I244" s="64"/>
      <c r="J244" s="64"/>
      <c r="K244" s="68"/>
      <c r="L244" s="68"/>
      <c r="M244" s="68"/>
      <c r="N244" s="68"/>
      <c r="O244" s="68"/>
      <c r="P244" s="68"/>
      <c r="Q244" s="342"/>
      <c r="R244" s="68"/>
      <c r="S244" s="68"/>
      <c r="T244" s="68"/>
      <c r="U244" s="68"/>
      <c r="V244" s="68"/>
      <c r="W244" s="68"/>
      <c r="X244" s="68"/>
      <c r="Y244" s="64"/>
      <c r="Z244" s="64"/>
      <c r="AA244" s="64"/>
      <c r="AB244" s="64"/>
    </row>
    <row r="245" spans="1:28" s="6" customFormat="1" ht="18" hidden="1">
      <c r="A245" s="111" t="s">
        <v>240</v>
      </c>
      <c r="B245" s="88"/>
      <c r="C245" s="181"/>
      <c r="D245" s="181"/>
      <c r="E245" s="317"/>
      <c r="F245" s="65"/>
      <c r="G245" s="119"/>
      <c r="H245" s="126"/>
      <c r="I245" s="65"/>
      <c r="J245" s="126"/>
      <c r="K245" s="334"/>
      <c r="L245" s="155"/>
      <c r="M245" s="334"/>
      <c r="N245" s="155"/>
      <c r="O245" s="334"/>
      <c r="P245" s="334"/>
      <c r="Q245" s="343"/>
      <c r="R245" s="334"/>
      <c r="S245" s="334"/>
      <c r="T245" s="155"/>
      <c r="U245" s="334"/>
      <c r="V245" s="155"/>
      <c r="W245" s="334"/>
      <c r="X245" s="334"/>
      <c r="Y245" s="65"/>
      <c r="Z245" s="126"/>
      <c r="AA245" s="126"/>
      <c r="AB245" s="65"/>
    </row>
    <row r="246" spans="1:28" ht="22.5" hidden="1">
      <c r="A246" s="111" t="s">
        <v>302</v>
      </c>
      <c r="B246" s="90" t="s">
        <v>418</v>
      </c>
      <c r="C246" s="240" t="s">
        <v>1059</v>
      </c>
      <c r="D246" s="240" t="s">
        <v>1026</v>
      </c>
      <c r="E246" s="289"/>
      <c r="F246" s="63" t="s">
        <v>237</v>
      </c>
      <c r="G246" s="63"/>
      <c r="H246" s="63" t="s">
        <v>237</v>
      </c>
      <c r="I246" s="63"/>
      <c r="J246" s="63" t="s">
        <v>237</v>
      </c>
      <c r="K246" s="73"/>
      <c r="L246" s="73" t="s">
        <v>237</v>
      </c>
      <c r="M246" s="73"/>
      <c r="N246" s="73" t="s">
        <v>237</v>
      </c>
      <c r="O246" s="73"/>
      <c r="P246" s="73" t="s">
        <v>237</v>
      </c>
      <c r="Q246" s="344"/>
      <c r="R246" s="73" t="s">
        <v>237</v>
      </c>
      <c r="S246" s="73"/>
      <c r="T246" s="73" t="s">
        <v>237</v>
      </c>
      <c r="U246" s="73"/>
      <c r="V246" s="73" t="s">
        <v>237</v>
      </c>
      <c r="W246" s="73"/>
      <c r="X246" s="73" t="s">
        <v>237</v>
      </c>
      <c r="Y246" s="63"/>
      <c r="Z246" s="63" t="s">
        <v>237</v>
      </c>
      <c r="AA246" s="63"/>
      <c r="AB246" s="63" t="s">
        <v>237</v>
      </c>
    </row>
    <row r="247" spans="1:28" ht="33.75" hidden="1">
      <c r="A247" s="111" t="s">
        <v>231</v>
      </c>
      <c r="B247" s="91" t="s">
        <v>419</v>
      </c>
      <c r="C247" s="179" t="s">
        <v>1057</v>
      </c>
      <c r="D247" s="179" t="s">
        <v>1026</v>
      </c>
      <c r="E247" s="316"/>
      <c r="F247" s="64" t="s">
        <v>237</v>
      </c>
      <c r="G247" s="64"/>
      <c r="H247" s="64" t="s">
        <v>237</v>
      </c>
      <c r="I247" s="64"/>
      <c r="J247" s="64" t="s">
        <v>237</v>
      </c>
      <c r="K247" s="68"/>
      <c r="L247" s="68" t="s">
        <v>237</v>
      </c>
      <c r="M247" s="68"/>
      <c r="N247" s="68" t="s">
        <v>237</v>
      </c>
      <c r="O247" s="68"/>
      <c r="P247" s="68" t="s">
        <v>237</v>
      </c>
      <c r="Q247" s="342"/>
      <c r="R247" s="68" t="s">
        <v>237</v>
      </c>
      <c r="S247" s="68"/>
      <c r="T247" s="68" t="s">
        <v>237</v>
      </c>
      <c r="U247" s="68"/>
      <c r="V247" s="68" t="s">
        <v>237</v>
      </c>
      <c r="W247" s="68"/>
      <c r="X247" s="68" t="s">
        <v>237</v>
      </c>
      <c r="Y247" s="64"/>
      <c r="Z247" s="64" t="s">
        <v>237</v>
      </c>
      <c r="AA247" s="64"/>
      <c r="AB247" s="64" t="s">
        <v>237</v>
      </c>
    </row>
    <row r="248" spans="1:28" s="6" customFormat="1" ht="18" hidden="1">
      <c r="A248" s="242" t="s">
        <v>251</v>
      </c>
      <c r="B248" s="431"/>
      <c r="C248" s="657" t="s">
        <v>1057</v>
      </c>
      <c r="D248" s="195"/>
      <c r="E248" s="318"/>
      <c r="F248" s="275"/>
      <c r="G248" s="432"/>
      <c r="H248" s="275"/>
      <c r="I248" s="641"/>
      <c r="J248" s="641" t="s">
        <v>237</v>
      </c>
      <c r="K248" s="643"/>
      <c r="L248" s="643" t="s">
        <v>237</v>
      </c>
      <c r="M248" s="643"/>
      <c r="N248" s="649" t="s">
        <v>237</v>
      </c>
      <c r="O248" s="643"/>
      <c r="P248" s="649" t="s">
        <v>237</v>
      </c>
      <c r="Q248" s="643"/>
      <c r="R248" s="643" t="s">
        <v>237</v>
      </c>
      <c r="S248" s="434"/>
      <c r="T248" s="331"/>
      <c r="U248" s="434"/>
      <c r="V248" s="331"/>
      <c r="W248" s="434"/>
      <c r="X248" s="331"/>
      <c r="Y248" s="432"/>
      <c r="Z248" s="275"/>
      <c r="AA248" s="275"/>
      <c r="AB248" s="432"/>
    </row>
    <row r="249" spans="1:28" ht="22.5" hidden="1">
      <c r="A249" s="242" t="s">
        <v>97</v>
      </c>
      <c r="B249" s="175" t="s">
        <v>167</v>
      </c>
      <c r="C249" s="658"/>
      <c r="D249" s="202" t="s">
        <v>1060</v>
      </c>
      <c r="E249" s="300"/>
      <c r="F249" s="433" t="s">
        <v>237</v>
      </c>
      <c r="G249" s="433"/>
      <c r="H249" s="433" t="s">
        <v>237</v>
      </c>
      <c r="I249" s="642"/>
      <c r="J249" s="642"/>
      <c r="K249" s="644"/>
      <c r="L249" s="644"/>
      <c r="M249" s="644"/>
      <c r="N249" s="650"/>
      <c r="O249" s="644"/>
      <c r="P249" s="650"/>
      <c r="Q249" s="644"/>
      <c r="R249" s="644"/>
      <c r="S249" s="435"/>
      <c r="T249" s="435" t="s">
        <v>237</v>
      </c>
      <c r="U249" s="435"/>
      <c r="V249" s="435" t="s">
        <v>237</v>
      </c>
      <c r="W249" s="435"/>
      <c r="X249" s="435" t="s">
        <v>237</v>
      </c>
      <c r="Y249" s="433"/>
      <c r="Z249" s="433" t="s">
        <v>237</v>
      </c>
      <c r="AA249" s="433"/>
      <c r="AB249" s="433" t="s">
        <v>237</v>
      </c>
    </row>
    <row r="250" spans="1:28" ht="18" hidden="1">
      <c r="A250" s="259" t="s">
        <v>251</v>
      </c>
      <c r="B250" s="173"/>
      <c r="C250" s="179" t="s">
        <v>1057</v>
      </c>
      <c r="D250" s="202" t="s">
        <v>1060</v>
      </c>
      <c r="E250" s="318"/>
      <c r="F250" s="275"/>
      <c r="G250" s="432"/>
      <c r="H250" s="275"/>
      <c r="I250" s="272"/>
      <c r="J250" s="433" t="s">
        <v>237</v>
      </c>
      <c r="K250" s="329"/>
      <c r="L250" s="435" t="s">
        <v>237</v>
      </c>
      <c r="M250" s="329"/>
      <c r="N250" s="68" t="s">
        <v>237</v>
      </c>
      <c r="O250" s="329"/>
      <c r="P250" s="68" t="s">
        <v>237</v>
      </c>
      <c r="Q250" s="329"/>
      <c r="R250" s="435" t="s">
        <v>237</v>
      </c>
      <c r="S250" s="331"/>
      <c r="T250" s="434"/>
      <c r="U250" s="331"/>
      <c r="V250" s="434"/>
      <c r="W250" s="331"/>
      <c r="X250" s="331"/>
      <c r="Y250" s="432"/>
      <c r="Z250" s="432"/>
      <c r="AA250" s="275"/>
      <c r="AB250" s="432"/>
    </row>
    <row r="251" spans="1:28" ht="22.5" hidden="1">
      <c r="A251" s="259" t="s">
        <v>103</v>
      </c>
      <c r="B251" s="175" t="s">
        <v>168</v>
      </c>
      <c r="C251" s="179" t="s">
        <v>1057</v>
      </c>
      <c r="D251" s="202" t="s">
        <v>1060</v>
      </c>
      <c r="E251" s="300"/>
      <c r="F251" s="433" t="s">
        <v>237</v>
      </c>
      <c r="G251" s="433"/>
      <c r="H251" s="433" t="s">
        <v>237</v>
      </c>
      <c r="I251" s="272"/>
      <c r="J251" s="433" t="s">
        <v>237</v>
      </c>
      <c r="K251" s="329"/>
      <c r="L251" s="435" t="s">
        <v>237</v>
      </c>
      <c r="M251" s="329"/>
      <c r="N251" s="68" t="s">
        <v>237</v>
      </c>
      <c r="O251" s="329"/>
      <c r="P251" s="68" t="s">
        <v>237</v>
      </c>
      <c r="Q251" s="329"/>
      <c r="R251" s="435" t="s">
        <v>237</v>
      </c>
      <c r="S251" s="435"/>
      <c r="T251" s="435" t="s">
        <v>237</v>
      </c>
      <c r="U251" s="435"/>
      <c r="V251" s="435" t="s">
        <v>237</v>
      </c>
      <c r="W251" s="435"/>
      <c r="X251" s="435" t="s">
        <v>237</v>
      </c>
      <c r="Y251" s="433"/>
      <c r="Z251" s="433" t="s">
        <v>237</v>
      </c>
      <c r="AA251" s="433"/>
      <c r="AB251" s="433" t="s">
        <v>237</v>
      </c>
    </row>
    <row r="252" spans="1:28" ht="33.75" hidden="1">
      <c r="A252" s="259" t="s">
        <v>100</v>
      </c>
      <c r="B252" s="170" t="s">
        <v>169</v>
      </c>
      <c r="C252" s="179" t="s">
        <v>1057</v>
      </c>
      <c r="D252" s="202" t="s">
        <v>1060</v>
      </c>
      <c r="E252" s="296"/>
      <c r="F252" s="272" t="s">
        <v>237</v>
      </c>
      <c r="G252" s="272"/>
      <c r="H252" s="272" t="s">
        <v>237</v>
      </c>
      <c r="I252" s="272"/>
      <c r="J252" s="433" t="s">
        <v>237</v>
      </c>
      <c r="K252" s="329"/>
      <c r="L252" s="435" t="s">
        <v>237</v>
      </c>
      <c r="M252" s="329"/>
      <c r="N252" s="68" t="s">
        <v>237</v>
      </c>
      <c r="O252" s="329"/>
      <c r="P252" s="68" t="s">
        <v>237</v>
      </c>
      <c r="Q252" s="329"/>
      <c r="R252" s="435" t="s">
        <v>237</v>
      </c>
      <c r="S252" s="329"/>
      <c r="T252" s="329" t="s">
        <v>237</v>
      </c>
      <c r="U252" s="329"/>
      <c r="V252" s="329" t="s">
        <v>237</v>
      </c>
      <c r="W252" s="329"/>
      <c r="X252" s="329" t="s">
        <v>237</v>
      </c>
      <c r="Y252" s="272"/>
      <c r="Z252" s="272" t="s">
        <v>237</v>
      </c>
      <c r="AA252" s="272"/>
      <c r="AB252" s="272" t="s">
        <v>237</v>
      </c>
    </row>
    <row r="253" spans="1:28" ht="18" hidden="1">
      <c r="A253" s="259" t="s">
        <v>104</v>
      </c>
      <c r="B253" s="170" t="s">
        <v>170</v>
      </c>
      <c r="C253" s="179" t="s">
        <v>1057</v>
      </c>
      <c r="D253" s="202" t="s">
        <v>1060</v>
      </c>
      <c r="E253" s="296"/>
      <c r="F253" s="272" t="s">
        <v>237</v>
      </c>
      <c r="G253" s="272"/>
      <c r="H253" s="272" t="s">
        <v>237</v>
      </c>
      <c r="I253" s="272"/>
      <c r="J253" s="433" t="s">
        <v>237</v>
      </c>
      <c r="K253" s="329"/>
      <c r="L253" s="435" t="s">
        <v>237</v>
      </c>
      <c r="M253" s="329"/>
      <c r="N253" s="68" t="s">
        <v>237</v>
      </c>
      <c r="O253" s="329"/>
      <c r="P253" s="68" t="s">
        <v>237</v>
      </c>
      <c r="Q253" s="329"/>
      <c r="R253" s="435" t="s">
        <v>237</v>
      </c>
      <c r="S253" s="329"/>
      <c r="T253" s="329" t="s">
        <v>237</v>
      </c>
      <c r="U253" s="329"/>
      <c r="V253" s="329" t="s">
        <v>237</v>
      </c>
      <c r="W253" s="329"/>
      <c r="X253" s="329" t="s">
        <v>237</v>
      </c>
      <c r="Y253" s="272"/>
      <c r="Z253" s="272" t="s">
        <v>237</v>
      </c>
      <c r="AA253" s="272"/>
      <c r="AB253" s="272" t="s">
        <v>237</v>
      </c>
    </row>
    <row r="254" spans="1:28" ht="18" hidden="1">
      <c r="A254" s="259" t="s">
        <v>101</v>
      </c>
      <c r="B254" s="170" t="s">
        <v>171</v>
      </c>
      <c r="C254" s="179" t="s">
        <v>1057</v>
      </c>
      <c r="D254" s="202" t="s">
        <v>1060</v>
      </c>
      <c r="E254" s="296"/>
      <c r="F254" s="272" t="s">
        <v>237</v>
      </c>
      <c r="G254" s="272"/>
      <c r="H254" s="272" t="s">
        <v>237</v>
      </c>
      <c r="I254" s="272"/>
      <c r="J254" s="433" t="s">
        <v>237</v>
      </c>
      <c r="K254" s="329"/>
      <c r="L254" s="435" t="s">
        <v>237</v>
      </c>
      <c r="M254" s="329"/>
      <c r="N254" s="68" t="s">
        <v>237</v>
      </c>
      <c r="O254" s="329"/>
      <c r="P254" s="68" t="s">
        <v>237</v>
      </c>
      <c r="Q254" s="329"/>
      <c r="R254" s="435" t="s">
        <v>237</v>
      </c>
      <c r="S254" s="329"/>
      <c r="T254" s="329" t="s">
        <v>237</v>
      </c>
      <c r="U254" s="329"/>
      <c r="V254" s="329" t="s">
        <v>237</v>
      </c>
      <c r="W254" s="329"/>
      <c r="X254" s="329" t="s">
        <v>237</v>
      </c>
      <c r="Y254" s="272"/>
      <c r="Z254" s="272" t="s">
        <v>237</v>
      </c>
      <c r="AA254" s="272"/>
      <c r="AB254" s="272" t="s">
        <v>237</v>
      </c>
    </row>
    <row r="255" spans="1:28" ht="18" hidden="1">
      <c r="A255" s="259" t="s">
        <v>102</v>
      </c>
      <c r="B255" s="170" t="s">
        <v>22</v>
      </c>
      <c r="C255" s="179" t="s">
        <v>1057</v>
      </c>
      <c r="D255" s="202" t="s">
        <v>1060</v>
      </c>
      <c r="E255" s="296"/>
      <c r="F255" s="272" t="s">
        <v>237</v>
      </c>
      <c r="G255" s="272"/>
      <c r="H255" s="272" t="s">
        <v>237</v>
      </c>
      <c r="I255" s="272"/>
      <c r="J255" s="433" t="s">
        <v>237</v>
      </c>
      <c r="K255" s="329"/>
      <c r="L255" s="435" t="s">
        <v>237</v>
      </c>
      <c r="M255" s="329"/>
      <c r="N255" s="68" t="s">
        <v>237</v>
      </c>
      <c r="O255" s="329"/>
      <c r="P255" s="68" t="s">
        <v>237</v>
      </c>
      <c r="Q255" s="329"/>
      <c r="R255" s="435" t="s">
        <v>237</v>
      </c>
      <c r="S255" s="329"/>
      <c r="T255" s="329" t="s">
        <v>237</v>
      </c>
      <c r="U255" s="329"/>
      <c r="V255" s="329" t="s">
        <v>237</v>
      </c>
      <c r="W255" s="329"/>
      <c r="X255" s="329" t="s">
        <v>237</v>
      </c>
      <c r="Y255" s="272"/>
      <c r="Z255" s="272" t="s">
        <v>237</v>
      </c>
      <c r="AA255" s="272"/>
      <c r="AB255" s="272" t="s">
        <v>237</v>
      </c>
    </row>
    <row r="256" spans="1:28" ht="18" hidden="1">
      <c r="A256" s="242" t="s">
        <v>216</v>
      </c>
      <c r="B256" s="170" t="s">
        <v>172</v>
      </c>
      <c r="C256" s="179" t="s">
        <v>1057</v>
      </c>
      <c r="D256" s="203" t="s">
        <v>1026</v>
      </c>
      <c r="E256" s="296"/>
      <c r="F256" s="272" t="s">
        <v>237</v>
      </c>
      <c r="G256" s="272"/>
      <c r="H256" s="272" t="s">
        <v>237</v>
      </c>
      <c r="I256" s="272"/>
      <c r="J256" s="433" t="s">
        <v>237</v>
      </c>
      <c r="K256" s="329"/>
      <c r="L256" s="435" t="s">
        <v>237</v>
      </c>
      <c r="M256" s="329"/>
      <c r="N256" s="68" t="s">
        <v>237</v>
      </c>
      <c r="O256" s="329"/>
      <c r="P256" s="68" t="s">
        <v>237</v>
      </c>
      <c r="Q256" s="329"/>
      <c r="R256" s="435" t="s">
        <v>237</v>
      </c>
      <c r="S256" s="329"/>
      <c r="T256" s="329" t="s">
        <v>237</v>
      </c>
      <c r="U256" s="329"/>
      <c r="V256" s="329" t="s">
        <v>237</v>
      </c>
      <c r="W256" s="329"/>
      <c r="X256" s="329" t="s">
        <v>237</v>
      </c>
      <c r="Y256" s="272"/>
      <c r="Z256" s="272" t="s">
        <v>237</v>
      </c>
      <c r="AA256" s="272"/>
      <c r="AB256" s="272" t="s">
        <v>237</v>
      </c>
    </row>
    <row r="257" spans="1:28" ht="33.75" hidden="1">
      <c r="A257" s="111" t="s">
        <v>98</v>
      </c>
      <c r="B257" s="91" t="s">
        <v>420</v>
      </c>
      <c r="C257" s="179" t="s">
        <v>1057</v>
      </c>
      <c r="D257" s="179" t="s">
        <v>1026</v>
      </c>
      <c r="E257" s="316"/>
      <c r="F257" s="64" t="s">
        <v>237</v>
      </c>
      <c r="G257" s="64"/>
      <c r="H257" s="64" t="s">
        <v>237</v>
      </c>
      <c r="I257" s="64"/>
      <c r="J257" s="64" t="s">
        <v>237</v>
      </c>
      <c r="K257" s="68"/>
      <c r="L257" s="68" t="s">
        <v>237</v>
      </c>
      <c r="M257" s="68"/>
      <c r="N257" s="68" t="s">
        <v>237</v>
      </c>
      <c r="O257" s="68"/>
      <c r="P257" s="68" t="s">
        <v>237</v>
      </c>
      <c r="Q257" s="342"/>
      <c r="R257" s="68" t="s">
        <v>237</v>
      </c>
      <c r="S257" s="68"/>
      <c r="T257" s="68" t="s">
        <v>237</v>
      </c>
      <c r="U257" s="68"/>
      <c r="V257" s="68" t="s">
        <v>237</v>
      </c>
      <c r="W257" s="68"/>
      <c r="X257" s="68" t="s">
        <v>237</v>
      </c>
      <c r="Y257" s="64"/>
      <c r="Z257" s="64" t="s">
        <v>237</v>
      </c>
      <c r="AA257" s="64"/>
      <c r="AB257" s="64" t="s">
        <v>237</v>
      </c>
    </row>
    <row r="258" spans="1:28" ht="18" hidden="1">
      <c r="A258" s="242" t="s">
        <v>251</v>
      </c>
      <c r="B258" s="173"/>
      <c r="C258" s="657" t="s">
        <v>1057</v>
      </c>
      <c r="D258" s="205"/>
      <c r="E258" s="318"/>
      <c r="F258" s="275"/>
      <c r="G258" s="432"/>
      <c r="H258" s="275"/>
      <c r="I258" s="641"/>
      <c r="J258" s="641" t="s">
        <v>237</v>
      </c>
      <c r="K258" s="643"/>
      <c r="L258" s="643" t="s">
        <v>237</v>
      </c>
      <c r="M258" s="643"/>
      <c r="N258" s="643" t="s">
        <v>237</v>
      </c>
      <c r="O258" s="643"/>
      <c r="P258" s="643" t="s">
        <v>237</v>
      </c>
      <c r="Q258" s="643"/>
      <c r="R258" s="643" t="s">
        <v>237</v>
      </c>
      <c r="S258" s="434"/>
      <c r="T258" s="331"/>
      <c r="U258" s="331"/>
      <c r="V258" s="434"/>
      <c r="W258" s="331"/>
      <c r="X258" s="434"/>
      <c r="Y258" s="275"/>
      <c r="Z258" s="432"/>
      <c r="AA258" s="275"/>
      <c r="AB258" s="432"/>
    </row>
    <row r="259" spans="1:28" ht="22.5" hidden="1">
      <c r="A259" s="242" t="s">
        <v>215</v>
      </c>
      <c r="B259" s="175" t="s">
        <v>173</v>
      </c>
      <c r="C259" s="658"/>
      <c r="D259" s="202" t="s">
        <v>1060</v>
      </c>
      <c r="E259" s="300"/>
      <c r="F259" s="433" t="s">
        <v>237</v>
      </c>
      <c r="G259" s="433"/>
      <c r="H259" s="433" t="s">
        <v>237</v>
      </c>
      <c r="I259" s="642"/>
      <c r="J259" s="642"/>
      <c r="K259" s="644"/>
      <c r="L259" s="644"/>
      <c r="M259" s="644"/>
      <c r="N259" s="644"/>
      <c r="O259" s="644"/>
      <c r="P259" s="644"/>
      <c r="Q259" s="644"/>
      <c r="R259" s="644"/>
      <c r="S259" s="435"/>
      <c r="T259" s="435" t="s">
        <v>237</v>
      </c>
      <c r="U259" s="435"/>
      <c r="V259" s="435" t="s">
        <v>237</v>
      </c>
      <c r="W259" s="435"/>
      <c r="X259" s="435" t="s">
        <v>237</v>
      </c>
      <c r="Y259" s="433"/>
      <c r="Z259" s="433" t="s">
        <v>237</v>
      </c>
      <c r="AA259" s="433"/>
      <c r="AB259" s="433" t="s">
        <v>237</v>
      </c>
    </row>
    <row r="260" spans="1:28" ht="18" hidden="1">
      <c r="A260" s="259" t="s">
        <v>251</v>
      </c>
      <c r="B260" s="173"/>
      <c r="C260" s="657" t="s">
        <v>1057</v>
      </c>
      <c r="D260" s="645" t="s">
        <v>1060</v>
      </c>
      <c r="E260" s="304"/>
      <c r="F260" s="432"/>
      <c r="G260" s="275"/>
      <c r="H260" s="275"/>
      <c r="I260" s="641"/>
      <c r="J260" s="641" t="s">
        <v>237</v>
      </c>
      <c r="K260" s="643"/>
      <c r="L260" s="643" t="s">
        <v>237</v>
      </c>
      <c r="M260" s="643"/>
      <c r="N260" s="643" t="s">
        <v>237</v>
      </c>
      <c r="O260" s="643"/>
      <c r="P260" s="643" t="s">
        <v>237</v>
      </c>
      <c r="Q260" s="643"/>
      <c r="R260" s="643" t="s">
        <v>237</v>
      </c>
      <c r="S260" s="331"/>
      <c r="T260" s="434"/>
      <c r="U260" s="331"/>
      <c r="V260" s="434"/>
      <c r="W260" s="331"/>
      <c r="X260" s="434"/>
      <c r="Y260" s="275"/>
      <c r="Z260" s="275"/>
      <c r="AA260" s="432"/>
      <c r="AB260" s="432"/>
    </row>
    <row r="261" spans="1:28" ht="12.75" customHeight="1" hidden="1">
      <c r="A261" s="259" t="s">
        <v>99</v>
      </c>
      <c r="B261" s="175" t="s">
        <v>174</v>
      </c>
      <c r="C261" s="658"/>
      <c r="D261" s="646"/>
      <c r="E261" s="300"/>
      <c r="F261" s="433" t="s">
        <v>237</v>
      </c>
      <c r="G261" s="433"/>
      <c r="H261" s="433" t="s">
        <v>237</v>
      </c>
      <c r="I261" s="642"/>
      <c r="J261" s="642"/>
      <c r="K261" s="644"/>
      <c r="L261" s="644"/>
      <c r="M261" s="644"/>
      <c r="N261" s="644"/>
      <c r="O261" s="644"/>
      <c r="P261" s="644"/>
      <c r="Q261" s="644"/>
      <c r="R261" s="644"/>
      <c r="S261" s="435"/>
      <c r="T261" s="435" t="s">
        <v>237</v>
      </c>
      <c r="U261" s="435"/>
      <c r="V261" s="435" t="s">
        <v>237</v>
      </c>
      <c r="W261" s="435"/>
      <c r="X261" s="435" t="s">
        <v>237</v>
      </c>
      <c r="Y261" s="433"/>
      <c r="Z261" s="433" t="s">
        <v>237</v>
      </c>
      <c r="AA261" s="433"/>
      <c r="AB261" s="433" t="s">
        <v>237</v>
      </c>
    </row>
    <row r="262" spans="1:28" ht="34.5" customHeight="1" hidden="1">
      <c r="A262" s="259" t="s">
        <v>100</v>
      </c>
      <c r="B262" s="170" t="s">
        <v>175</v>
      </c>
      <c r="C262" s="179" t="s">
        <v>1057</v>
      </c>
      <c r="D262" s="202" t="s">
        <v>1060</v>
      </c>
      <c r="E262" s="296"/>
      <c r="F262" s="272" t="s">
        <v>237</v>
      </c>
      <c r="G262" s="272"/>
      <c r="H262" s="272" t="s">
        <v>237</v>
      </c>
      <c r="I262" s="272"/>
      <c r="J262" s="433" t="s">
        <v>237</v>
      </c>
      <c r="K262" s="329"/>
      <c r="L262" s="435" t="s">
        <v>237</v>
      </c>
      <c r="M262" s="329"/>
      <c r="N262" s="435" t="s">
        <v>237</v>
      </c>
      <c r="O262" s="329"/>
      <c r="P262" s="435" t="s">
        <v>237</v>
      </c>
      <c r="Q262" s="329"/>
      <c r="R262" s="435" t="s">
        <v>237</v>
      </c>
      <c r="S262" s="329"/>
      <c r="T262" s="329" t="s">
        <v>237</v>
      </c>
      <c r="U262" s="329"/>
      <c r="V262" s="329" t="s">
        <v>237</v>
      </c>
      <c r="W262" s="329"/>
      <c r="X262" s="329" t="s">
        <v>237</v>
      </c>
      <c r="Y262" s="272"/>
      <c r="Z262" s="272" t="s">
        <v>237</v>
      </c>
      <c r="AA262" s="272"/>
      <c r="AB262" s="272" t="s">
        <v>237</v>
      </c>
    </row>
    <row r="263" spans="1:28" ht="16.5" customHeight="1" hidden="1">
      <c r="A263" s="259" t="s">
        <v>101</v>
      </c>
      <c r="B263" s="170" t="s">
        <v>176</v>
      </c>
      <c r="C263" s="179" t="s">
        <v>1057</v>
      </c>
      <c r="D263" s="202" t="s">
        <v>1060</v>
      </c>
      <c r="E263" s="296"/>
      <c r="F263" s="272" t="s">
        <v>237</v>
      </c>
      <c r="G263" s="272"/>
      <c r="H263" s="272" t="s">
        <v>237</v>
      </c>
      <c r="I263" s="272"/>
      <c r="J263" s="433" t="s">
        <v>237</v>
      </c>
      <c r="K263" s="329"/>
      <c r="L263" s="435" t="s">
        <v>237</v>
      </c>
      <c r="M263" s="329"/>
      <c r="N263" s="435" t="s">
        <v>237</v>
      </c>
      <c r="O263" s="329"/>
      <c r="P263" s="435" t="s">
        <v>237</v>
      </c>
      <c r="Q263" s="329"/>
      <c r="R263" s="435" t="s">
        <v>237</v>
      </c>
      <c r="S263" s="329"/>
      <c r="T263" s="329" t="s">
        <v>237</v>
      </c>
      <c r="U263" s="329"/>
      <c r="V263" s="329" t="s">
        <v>237</v>
      </c>
      <c r="W263" s="329"/>
      <c r="X263" s="329" t="s">
        <v>237</v>
      </c>
      <c r="Y263" s="272"/>
      <c r="Z263" s="272" t="s">
        <v>237</v>
      </c>
      <c r="AA263" s="272"/>
      <c r="AB263" s="272" t="s">
        <v>237</v>
      </c>
    </row>
    <row r="264" spans="1:28" ht="15.75" customHeight="1" hidden="1">
      <c r="A264" s="259" t="s">
        <v>102</v>
      </c>
      <c r="B264" s="170" t="s">
        <v>177</v>
      </c>
      <c r="C264" s="179" t="s">
        <v>1057</v>
      </c>
      <c r="D264" s="202" t="s">
        <v>1060</v>
      </c>
      <c r="E264" s="296"/>
      <c r="F264" s="272" t="s">
        <v>237</v>
      </c>
      <c r="G264" s="272"/>
      <c r="H264" s="272" t="s">
        <v>237</v>
      </c>
      <c r="I264" s="272"/>
      <c r="J264" s="433" t="s">
        <v>237</v>
      </c>
      <c r="K264" s="329"/>
      <c r="L264" s="435" t="s">
        <v>237</v>
      </c>
      <c r="M264" s="329"/>
      <c r="N264" s="435" t="s">
        <v>237</v>
      </c>
      <c r="O264" s="329"/>
      <c r="P264" s="435" t="s">
        <v>237</v>
      </c>
      <c r="Q264" s="329"/>
      <c r="R264" s="435" t="s">
        <v>237</v>
      </c>
      <c r="S264" s="329"/>
      <c r="T264" s="329" t="s">
        <v>237</v>
      </c>
      <c r="U264" s="329"/>
      <c r="V264" s="329" t="s">
        <v>237</v>
      </c>
      <c r="W264" s="329"/>
      <c r="X264" s="329" t="s">
        <v>237</v>
      </c>
      <c r="Y264" s="272"/>
      <c r="Z264" s="272" t="s">
        <v>237</v>
      </c>
      <c r="AA264" s="272"/>
      <c r="AB264" s="272" t="s">
        <v>237</v>
      </c>
    </row>
    <row r="265" spans="1:28" ht="14.25" customHeight="1" hidden="1">
      <c r="A265" s="242" t="s">
        <v>216</v>
      </c>
      <c r="B265" s="170" t="s">
        <v>178</v>
      </c>
      <c r="C265" s="179" t="s">
        <v>1057</v>
      </c>
      <c r="D265" s="203" t="s">
        <v>1026</v>
      </c>
      <c r="E265" s="296"/>
      <c r="F265" s="272" t="s">
        <v>237</v>
      </c>
      <c r="G265" s="272"/>
      <c r="H265" s="272" t="s">
        <v>237</v>
      </c>
      <c r="I265" s="272"/>
      <c r="J265" s="433" t="s">
        <v>237</v>
      </c>
      <c r="K265" s="329"/>
      <c r="L265" s="435" t="s">
        <v>237</v>
      </c>
      <c r="M265" s="329"/>
      <c r="N265" s="435" t="s">
        <v>237</v>
      </c>
      <c r="O265" s="329"/>
      <c r="P265" s="435" t="s">
        <v>237</v>
      </c>
      <c r="Q265" s="329"/>
      <c r="R265" s="435" t="s">
        <v>237</v>
      </c>
      <c r="S265" s="329"/>
      <c r="T265" s="329" t="s">
        <v>237</v>
      </c>
      <c r="U265" s="329"/>
      <c r="V265" s="329" t="s">
        <v>237</v>
      </c>
      <c r="W265" s="329"/>
      <c r="X265" s="329" t="s">
        <v>237</v>
      </c>
      <c r="Y265" s="272"/>
      <c r="Z265" s="272" t="s">
        <v>237</v>
      </c>
      <c r="AA265" s="272"/>
      <c r="AB265" s="272" t="s">
        <v>237</v>
      </c>
    </row>
    <row r="266" spans="1:28" ht="78.75" hidden="1">
      <c r="A266" s="111" t="s">
        <v>96</v>
      </c>
      <c r="B266" s="91" t="s">
        <v>421</v>
      </c>
      <c r="C266" s="179" t="s">
        <v>1057</v>
      </c>
      <c r="D266" s="179" t="s">
        <v>1026</v>
      </c>
      <c r="E266" s="291"/>
      <c r="F266" s="64" t="s">
        <v>237</v>
      </c>
      <c r="G266" s="64"/>
      <c r="H266" s="64" t="s">
        <v>237</v>
      </c>
      <c r="I266" s="64"/>
      <c r="J266" s="64" t="s">
        <v>237</v>
      </c>
      <c r="K266" s="68"/>
      <c r="L266" s="68" t="s">
        <v>237</v>
      </c>
      <c r="M266" s="68"/>
      <c r="N266" s="68" t="s">
        <v>237</v>
      </c>
      <c r="O266" s="68"/>
      <c r="P266" s="68" t="s">
        <v>237</v>
      </c>
      <c r="Q266" s="134"/>
      <c r="R266" s="68" t="s">
        <v>237</v>
      </c>
      <c r="S266" s="68"/>
      <c r="T266" s="68" t="s">
        <v>237</v>
      </c>
      <c r="U266" s="68"/>
      <c r="V266" s="68" t="s">
        <v>237</v>
      </c>
      <c r="W266" s="68"/>
      <c r="X266" s="68" t="s">
        <v>237</v>
      </c>
      <c r="Y266" s="64"/>
      <c r="Z266" s="64" t="s">
        <v>237</v>
      </c>
      <c r="AA266" s="64"/>
      <c r="AB266" s="64" t="s">
        <v>237</v>
      </c>
    </row>
    <row r="267" spans="1:28" s="6" customFormat="1" ht="18" hidden="1">
      <c r="A267" s="242" t="s">
        <v>251</v>
      </c>
      <c r="B267" s="173"/>
      <c r="C267" s="657" t="s">
        <v>1057</v>
      </c>
      <c r="D267" s="205"/>
      <c r="E267" s="303"/>
      <c r="F267" s="275"/>
      <c r="G267" s="432"/>
      <c r="H267" s="275"/>
      <c r="I267" s="641"/>
      <c r="J267" s="641" t="s">
        <v>237</v>
      </c>
      <c r="K267" s="643"/>
      <c r="L267" s="643" t="s">
        <v>237</v>
      </c>
      <c r="M267" s="643"/>
      <c r="N267" s="643" t="s">
        <v>237</v>
      </c>
      <c r="O267" s="643"/>
      <c r="P267" s="643" t="s">
        <v>237</v>
      </c>
      <c r="Q267" s="643"/>
      <c r="R267" s="643" t="s">
        <v>237</v>
      </c>
      <c r="S267" s="434"/>
      <c r="T267" s="331"/>
      <c r="U267" s="434"/>
      <c r="V267" s="331"/>
      <c r="W267" s="434"/>
      <c r="X267" s="331"/>
      <c r="Y267" s="432"/>
      <c r="Z267" s="275"/>
      <c r="AA267" s="432"/>
      <c r="AB267" s="432"/>
    </row>
    <row r="268" spans="1:28" ht="22.5" hidden="1">
      <c r="A268" s="242" t="s">
        <v>97</v>
      </c>
      <c r="B268" s="175" t="s">
        <v>23</v>
      </c>
      <c r="C268" s="658"/>
      <c r="D268" s="202" t="s">
        <v>1060</v>
      </c>
      <c r="E268" s="302"/>
      <c r="F268" s="433" t="s">
        <v>237</v>
      </c>
      <c r="G268" s="433"/>
      <c r="H268" s="433" t="s">
        <v>237</v>
      </c>
      <c r="I268" s="642"/>
      <c r="J268" s="642"/>
      <c r="K268" s="644"/>
      <c r="L268" s="644"/>
      <c r="M268" s="644"/>
      <c r="N268" s="644"/>
      <c r="O268" s="644"/>
      <c r="P268" s="644"/>
      <c r="Q268" s="644"/>
      <c r="R268" s="644"/>
      <c r="S268" s="435"/>
      <c r="T268" s="435" t="s">
        <v>237</v>
      </c>
      <c r="U268" s="435"/>
      <c r="V268" s="435" t="s">
        <v>237</v>
      </c>
      <c r="W268" s="435"/>
      <c r="X268" s="435" t="s">
        <v>237</v>
      </c>
      <c r="Y268" s="433"/>
      <c r="Z268" s="433" t="s">
        <v>237</v>
      </c>
      <c r="AA268" s="433"/>
      <c r="AB268" s="433" t="s">
        <v>237</v>
      </c>
    </row>
    <row r="269" spans="1:28" s="6" customFormat="1" ht="18" hidden="1">
      <c r="A269" s="259" t="s">
        <v>251</v>
      </c>
      <c r="B269" s="173"/>
      <c r="C269" s="657" t="s">
        <v>1057</v>
      </c>
      <c r="D269" s="645" t="s">
        <v>1060</v>
      </c>
      <c r="E269" s="303"/>
      <c r="F269" s="275"/>
      <c r="G269" s="432"/>
      <c r="H269" s="275"/>
      <c r="I269" s="641"/>
      <c r="J269" s="641" t="s">
        <v>237</v>
      </c>
      <c r="K269" s="643"/>
      <c r="L269" s="643" t="s">
        <v>237</v>
      </c>
      <c r="M269" s="643"/>
      <c r="N269" s="643" t="s">
        <v>237</v>
      </c>
      <c r="O269" s="643"/>
      <c r="P269" s="643" t="s">
        <v>237</v>
      </c>
      <c r="Q269" s="643"/>
      <c r="R269" s="643" t="s">
        <v>237</v>
      </c>
      <c r="S269" s="434"/>
      <c r="T269" s="331"/>
      <c r="U269" s="434"/>
      <c r="V269" s="331"/>
      <c r="W269" s="434"/>
      <c r="X269" s="331"/>
      <c r="Y269" s="432"/>
      <c r="Z269" s="275"/>
      <c r="AA269" s="432"/>
      <c r="AB269" s="432"/>
    </row>
    <row r="270" spans="1:28" ht="22.5" hidden="1">
      <c r="A270" s="259" t="s">
        <v>103</v>
      </c>
      <c r="B270" s="175" t="s">
        <v>24</v>
      </c>
      <c r="C270" s="658"/>
      <c r="D270" s="646"/>
      <c r="E270" s="302"/>
      <c r="F270" s="433" t="s">
        <v>237</v>
      </c>
      <c r="G270" s="433"/>
      <c r="H270" s="433" t="s">
        <v>237</v>
      </c>
      <c r="I270" s="642"/>
      <c r="J270" s="642"/>
      <c r="K270" s="644"/>
      <c r="L270" s="644"/>
      <c r="M270" s="644"/>
      <c r="N270" s="644"/>
      <c r="O270" s="644"/>
      <c r="P270" s="644"/>
      <c r="Q270" s="644"/>
      <c r="R270" s="644"/>
      <c r="S270" s="435"/>
      <c r="T270" s="435" t="s">
        <v>237</v>
      </c>
      <c r="U270" s="435"/>
      <c r="V270" s="435" t="s">
        <v>237</v>
      </c>
      <c r="W270" s="435"/>
      <c r="X270" s="435" t="s">
        <v>237</v>
      </c>
      <c r="Y270" s="433"/>
      <c r="Z270" s="433" t="s">
        <v>237</v>
      </c>
      <c r="AA270" s="433"/>
      <c r="AB270" s="433" t="s">
        <v>237</v>
      </c>
    </row>
    <row r="271" spans="1:28" ht="33.75" hidden="1">
      <c r="A271" s="259" t="s">
        <v>100</v>
      </c>
      <c r="B271" s="170" t="s">
        <v>25</v>
      </c>
      <c r="C271" s="179" t="s">
        <v>1057</v>
      </c>
      <c r="D271" s="202" t="s">
        <v>1060</v>
      </c>
      <c r="E271" s="301"/>
      <c r="F271" s="272" t="s">
        <v>237</v>
      </c>
      <c r="G271" s="272"/>
      <c r="H271" s="272" t="s">
        <v>237</v>
      </c>
      <c r="I271" s="272"/>
      <c r="J271" s="433" t="s">
        <v>237</v>
      </c>
      <c r="K271" s="329"/>
      <c r="L271" s="435" t="s">
        <v>237</v>
      </c>
      <c r="M271" s="329"/>
      <c r="N271" s="435" t="s">
        <v>237</v>
      </c>
      <c r="O271" s="329"/>
      <c r="P271" s="435" t="s">
        <v>237</v>
      </c>
      <c r="Q271" s="329"/>
      <c r="R271" s="435" t="s">
        <v>237</v>
      </c>
      <c r="S271" s="329"/>
      <c r="T271" s="329" t="s">
        <v>237</v>
      </c>
      <c r="U271" s="329"/>
      <c r="V271" s="329" t="s">
        <v>237</v>
      </c>
      <c r="W271" s="329"/>
      <c r="X271" s="329" t="s">
        <v>237</v>
      </c>
      <c r="Y271" s="272"/>
      <c r="Z271" s="272" t="s">
        <v>237</v>
      </c>
      <c r="AA271" s="272"/>
      <c r="AB271" s="272" t="s">
        <v>237</v>
      </c>
    </row>
    <row r="272" spans="1:28" ht="15" customHeight="1" hidden="1">
      <c r="A272" s="259" t="s">
        <v>101</v>
      </c>
      <c r="B272" s="170" t="s">
        <v>26</v>
      </c>
      <c r="C272" s="179" t="s">
        <v>1057</v>
      </c>
      <c r="D272" s="202" t="s">
        <v>1060</v>
      </c>
      <c r="E272" s="301"/>
      <c r="F272" s="272" t="s">
        <v>237</v>
      </c>
      <c r="G272" s="272"/>
      <c r="H272" s="272" t="s">
        <v>237</v>
      </c>
      <c r="I272" s="272"/>
      <c r="J272" s="433" t="s">
        <v>237</v>
      </c>
      <c r="K272" s="329"/>
      <c r="L272" s="435" t="s">
        <v>237</v>
      </c>
      <c r="M272" s="329"/>
      <c r="N272" s="435" t="s">
        <v>237</v>
      </c>
      <c r="O272" s="329"/>
      <c r="P272" s="435" t="s">
        <v>237</v>
      </c>
      <c r="Q272" s="329"/>
      <c r="R272" s="435" t="s">
        <v>237</v>
      </c>
      <c r="S272" s="329"/>
      <c r="T272" s="329" t="s">
        <v>237</v>
      </c>
      <c r="U272" s="329"/>
      <c r="V272" s="329" t="s">
        <v>237</v>
      </c>
      <c r="W272" s="329"/>
      <c r="X272" s="329" t="s">
        <v>237</v>
      </c>
      <c r="Y272" s="272"/>
      <c r="Z272" s="272" t="s">
        <v>237</v>
      </c>
      <c r="AA272" s="272"/>
      <c r="AB272" s="272" t="s">
        <v>237</v>
      </c>
    </row>
    <row r="273" spans="1:28" ht="18" customHeight="1" hidden="1">
      <c r="A273" s="259" t="s">
        <v>99</v>
      </c>
      <c r="B273" s="170" t="s">
        <v>27</v>
      </c>
      <c r="C273" s="179" t="s">
        <v>1057</v>
      </c>
      <c r="D273" s="202" t="s">
        <v>1060</v>
      </c>
      <c r="E273" s="301"/>
      <c r="F273" s="272" t="s">
        <v>237</v>
      </c>
      <c r="G273" s="272"/>
      <c r="H273" s="272" t="s">
        <v>237</v>
      </c>
      <c r="I273" s="272"/>
      <c r="J273" s="433" t="s">
        <v>237</v>
      </c>
      <c r="K273" s="329"/>
      <c r="L273" s="435" t="s">
        <v>237</v>
      </c>
      <c r="M273" s="329"/>
      <c r="N273" s="435" t="s">
        <v>237</v>
      </c>
      <c r="O273" s="329"/>
      <c r="P273" s="435" t="s">
        <v>237</v>
      </c>
      <c r="Q273" s="329"/>
      <c r="R273" s="435" t="s">
        <v>237</v>
      </c>
      <c r="S273" s="329"/>
      <c r="T273" s="329" t="s">
        <v>237</v>
      </c>
      <c r="U273" s="329"/>
      <c r="V273" s="329" t="s">
        <v>237</v>
      </c>
      <c r="W273" s="329"/>
      <c r="X273" s="329" t="s">
        <v>237</v>
      </c>
      <c r="Y273" s="272"/>
      <c r="Z273" s="272" t="s">
        <v>237</v>
      </c>
      <c r="AA273" s="272"/>
      <c r="AB273" s="272" t="s">
        <v>237</v>
      </c>
    </row>
    <row r="274" spans="1:28" ht="20.25" customHeight="1" hidden="1">
      <c r="A274" s="259" t="s">
        <v>105</v>
      </c>
      <c r="B274" s="170" t="s">
        <v>28</v>
      </c>
      <c r="C274" s="179" t="s">
        <v>1057</v>
      </c>
      <c r="D274" s="202" t="s">
        <v>1060</v>
      </c>
      <c r="E274" s="301"/>
      <c r="F274" s="272" t="s">
        <v>237</v>
      </c>
      <c r="G274" s="272"/>
      <c r="H274" s="272" t="s">
        <v>237</v>
      </c>
      <c r="I274" s="272"/>
      <c r="J274" s="433" t="s">
        <v>237</v>
      </c>
      <c r="K274" s="329"/>
      <c r="L274" s="435" t="s">
        <v>237</v>
      </c>
      <c r="M274" s="329"/>
      <c r="N274" s="435" t="s">
        <v>237</v>
      </c>
      <c r="O274" s="329"/>
      <c r="P274" s="435" t="s">
        <v>237</v>
      </c>
      <c r="Q274" s="329"/>
      <c r="R274" s="435" t="s">
        <v>237</v>
      </c>
      <c r="S274" s="329"/>
      <c r="T274" s="329" t="s">
        <v>237</v>
      </c>
      <c r="U274" s="329"/>
      <c r="V274" s="329" t="s">
        <v>237</v>
      </c>
      <c r="W274" s="329"/>
      <c r="X274" s="329" t="s">
        <v>237</v>
      </c>
      <c r="Y274" s="272"/>
      <c r="Z274" s="272" t="s">
        <v>237</v>
      </c>
      <c r="AA274" s="272"/>
      <c r="AB274" s="272" t="s">
        <v>237</v>
      </c>
    </row>
    <row r="275" spans="1:28" ht="16.5" customHeight="1" hidden="1">
      <c r="A275" s="259" t="s">
        <v>102</v>
      </c>
      <c r="B275" s="170" t="s">
        <v>29</v>
      </c>
      <c r="C275" s="179" t="s">
        <v>1057</v>
      </c>
      <c r="D275" s="202" t="s">
        <v>1060</v>
      </c>
      <c r="E275" s="301"/>
      <c r="F275" s="272" t="s">
        <v>237</v>
      </c>
      <c r="G275" s="272"/>
      <c r="H275" s="272" t="s">
        <v>237</v>
      </c>
      <c r="I275" s="272"/>
      <c r="J275" s="433" t="s">
        <v>237</v>
      </c>
      <c r="K275" s="329"/>
      <c r="L275" s="435" t="s">
        <v>237</v>
      </c>
      <c r="M275" s="329"/>
      <c r="N275" s="435" t="s">
        <v>237</v>
      </c>
      <c r="O275" s="329"/>
      <c r="P275" s="435" t="s">
        <v>237</v>
      </c>
      <c r="Q275" s="329"/>
      <c r="R275" s="435" t="s">
        <v>237</v>
      </c>
      <c r="S275" s="329"/>
      <c r="T275" s="329" t="s">
        <v>237</v>
      </c>
      <c r="U275" s="329"/>
      <c r="V275" s="329" t="s">
        <v>237</v>
      </c>
      <c r="W275" s="329"/>
      <c r="X275" s="329" t="s">
        <v>237</v>
      </c>
      <c r="Y275" s="272"/>
      <c r="Z275" s="272" t="s">
        <v>237</v>
      </c>
      <c r="AA275" s="272"/>
      <c r="AB275" s="272" t="s">
        <v>237</v>
      </c>
    </row>
    <row r="276" spans="1:28" ht="16.5" customHeight="1" hidden="1">
      <c r="A276" s="242" t="s">
        <v>216</v>
      </c>
      <c r="B276" s="170" t="s">
        <v>30</v>
      </c>
      <c r="C276" s="179" t="s">
        <v>1057</v>
      </c>
      <c r="D276" s="179" t="s">
        <v>1026</v>
      </c>
      <c r="E276" s="301"/>
      <c r="F276" s="272" t="s">
        <v>237</v>
      </c>
      <c r="G276" s="272"/>
      <c r="H276" s="272" t="s">
        <v>237</v>
      </c>
      <c r="I276" s="272"/>
      <c r="J276" s="433" t="s">
        <v>237</v>
      </c>
      <c r="K276" s="329"/>
      <c r="L276" s="435" t="s">
        <v>237</v>
      </c>
      <c r="M276" s="329"/>
      <c r="N276" s="435" t="s">
        <v>237</v>
      </c>
      <c r="O276" s="329"/>
      <c r="P276" s="435" t="s">
        <v>237</v>
      </c>
      <c r="Q276" s="329"/>
      <c r="R276" s="435" t="s">
        <v>237</v>
      </c>
      <c r="S276" s="329"/>
      <c r="T276" s="329" t="s">
        <v>237</v>
      </c>
      <c r="U276" s="329"/>
      <c r="V276" s="329" t="s">
        <v>237</v>
      </c>
      <c r="W276" s="329"/>
      <c r="X276" s="329" t="s">
        <v>237</v>
      </c>
      <c r="Y276" s="272"/>
      <c r="Z276" s="272" t="s">
        <v>237</v>
      </c>
      <c r="AA276" s="272"/>
      <c r="AB276" s="272" t="s">
        <v>237</v>
      </c>
    </row>
    <row r="277" spans="1:28" ht="45" hidden="1">
      <c r="A277" s="78" t="s">
        <v>106</v>
      </c>
      <c r="B277" s="100" t="s">
        <v>422</v>
      </c>
      <c r="C277" s="179" t="s">
        <v>1057</v>
      </c>
      <c r="D277" s="240" t="s">
        <v>1026</v>
      </c>
      <c r="E277" s="289"/>
      <c r="F277" s="63"/>
      <c r="G277" s="63"/>
      <c r="H277" s="63"/>
      <c r="I277" s="63"/>
      <c r="J277" s="63"/>
      <c r="K277" s="73"/>
      <c r="L277" s="73"/>
      <c r="M277" s="73"/>
      <c r="N277" s="73"/>
      <c r="O277" s="73"/>
      <c r="P277" s="73"/>
      <c r="Q277" s="344"/>
      <c r="R277" s="73"/>
      <c r="S277" s="73"/>
      <c r="T277" s="73"/>
      <c r="U277" s="73"/>
      <c r="V277" s="73"/>
      <c r="W277" s="73"/>
      <c r="X277" s="73"/>
      <c r="Y277" s="63"/>
      <c r="Z277" s="63"/>
      <c r="AA277" s="63"/>
      <c r="AB277" s="63"/>
    </row>
    <row r="278" spans="1:28" ht="18" hidden="1">
      <c r="A278" s="96" t="s">
        <v>251</v>
      </c>
      <c r="B278" s="80"/>
      <c r="C278" s="205"/>
      <c r="D278" s="205"/>
      <c r="E278" s="311"/>
      <c r="F278" s="65"/>
      <c r="G278" s="65"/>
      <c r="H278" s="65"/>
      <c r="I278" s="65"/>
      <c r="J278" s="65"/>
      <c r="K278" s="155"/>
      <c r="L278" s="155"/>
      <c r="M278" s="155"/>
      <c r="N278" s="155"/>
      <c r="O278" s="155"/>
      <c r="P278" s="155"/>
      <c r="Q278" s="332"/>
      <c r="R278" s="155"/>
      <c r="S278" s="155"/>
      <c r="T278" s="155"/>
      <c r="U278" s="155"/>
      <c r="V278" s="155"/>
      <c r="W278" s="155"/>
      <c r="X278" s="155"/>
      <c r="Y278" s="65"/>
      <c r="Z278" s="65"/>
      <c r="AA278" s="65"/>
      <c r="AB278" s="65"/>
    </row>
    <row r="279" spans="1:28" ht="22.5" hidden="1">
      <c r="A279" s="96" t="s">
        <v>155</v>
      </c>
      <c r="B279" s="82" t="s">
        <v>31</v>
      </c>
      <c r="C279" s="202" t="s">
        <v>1057</v>
      </c>
      <c r="D279" s="202" t="s">
        <v>1026</v>
      </c>
      <c r="E279" s="295"/>
      <c r="F279" s="63"/>
      <c r="G279" s="63"/>
      <c r="H279" s="63"/>
      <c r="I279" s="63"/>
      <c r="J279" s="63"/>
      <c r="K279" s="73"/>
      <c r="L279" s="73"/>
      <c r="M279" s="73"/>
      <c r="N279" s="73"/>
      <c r="O279" s="73"/>
      <c r="P279" s="73"/>
      <c r="Q279" s="328"/>
      <c r="R279" s="73"/>
      <c r="S279" s="73"/>
      <c r="T279" s="73"/>
      <c r="U279" s="73"/>
      <c r="V279" s="73"/>
      <c r="W279" s="73"/>
      <c r="X279" s="73"/>
      <c r="Y279" s="63"/>
      <c r="Z279" s="63"/>
      <c r="AA279" s="63"/>
      <c r="AB279" s="63"/>
    </row>
    <row r="280" spans="1:28" ht="45" hidden="1">
      <c r="A280" s="96" t="s">
        <v>156</v>
      </c>
      <c r="B280" s="87" t="s">
        <v>32</v>
      </c>
      <c r="C280" s="203" t="s">
        <v>1057</v>
      </c>
      <c r="D280" s="203" t="s">
        <v>1026</v>
      </c>
      <c r="E280" s="291"/>
      <c r="F280" s="64"/>
      <c r="G280" s="64"/>
      <c r="H280" s="64"/>
      <c r="I280" s="64"/>
      <c r="J280" s="64"/>
      <c r="K280" s="68"/>
      <c r="L280" s="68"/>
      <c r="M280" s="68"/>
      <c r="N280" s="68"/>
      <c r="O280" s="68"/>
      <c r="P280" s="68"/>
      <c r="Q280" s="134"/>
      <c r="R280" s="68"/>
      <c r="S280" s="68"/>
      <c r="T280" s="68"/>
      <c r="U280" s="68"/>
      <c r="V280" s="68"/>
      <c r="W280" s="68"/>
      <c r="X280" s="68"/>
      <c r="Y280" s="64"/>
      <c r="Z280" s="64"/>
      <c r="AA280" s="64"/>
      <c r="AB280" s="64"/>
    </row>
    <row r="281" spans="1:28" ht="150" customHeight="1" hidden="1">
      <c r="A281" s="98" t="s">
        <v>203</v>
      </c>
      <c r="B281" s="87" t="s">
        <v>33</v>
      </c>
      <c r="C281" s="203" t="s">
        <v>1057</v>
      </c>
      <c r="D281" s="203" t="s">
        <v>1026</v>
      </c>
      <c r="E281" s="291"/>
      <c r="F281" s="64"/>
      <c r="G281" s="64"/>
      <c r="H281" s="64"/>
      <c r="I281" s="64"/>
      <c r="J281" s="64"/>
      <c r="K281" s="68"/>
      <c r="L281" s="68"/>
      <c r="M281" s="68"/>
      <c r="N281" s="68"/>
      <c r="O281" s="68"/>
      <c r="P281" s="68"/>
      <c r="Q281" s="134"/>
      <c r="R281" s="68"/>
      <c r="S281" s="68"/>
      <c r="T281" s="68"/>
      <c r="U281" s="68"/>
      <c r="V281" s="68"/>
      <c r="W281" s="68"/>
      <c r="X281" s="68"/>
      <c r="Y281" s="64"/>
      <c r="Z281" s="64"/>
      <c r="AA281" s="64"/>
      <c r="AB281" s="64"/>
    </row>
    <row r="282" spans="1:28" ht="45" customHeight="1" hidden="1">
      <c r="A282" s="102" t="s">
        <v>126</v>
      </c>
      <c r="B282" s="91" t="s">
        <v>423</v>
      </c>
      <c r="C282" s="179" t="s">
        <v>1057</v>
      </c>
      <c r="D282" s="240" t="s">
        <v>1026</v>
      </c>
      <c r="E282" s="295"/>
      <c r="F282" s="63"/>
      <c r="G282" s="63"/>
      <c r="H282" s="63"/>
      <c r="I282" s="63"/>
      <c r="J282" s="63"/>
      <c r="K282" s="73"/>
      <c r="L282" s="73"/>
      <c r="M282" s="73"/>
      <c r="N282" s="73"/>
      <c r="O282" s="73"/>
      <c r="P282" s="73"/>
      <c r="Q282" s="328"/>
      <c r="R282" s="73"/>
      <c r="S282" s="73"/>
      <c r="T282" s="73"/>
      <c r="U282" s="73"/>
      <c r="V282" s="73"/>
      <c r="W282" s="73"/>
      <c r="X282" s="73"/>
      <c r="Y282" s="63"/>
      <c r="Z282" s="63"/>
      <c r="AA282" s="63"/>
      <c r="AB282" s="63"/>
    </row>
    <row r="283" spans="1:28" ht="42.75" customHeight="1" hidden="1">
      <c r="A283" s="168" t="s">
        <v>0</v>
      </c>
      <c r="B283" s="244" t="s">
        <v>424</v>
      </c>
      <c r="C283" s="179" t="s">
        <v>1057</v>
      </c>
      <c r="D283" s="240" t="s">
        <v>1026</v>
      </c>
      <c r="E283" s="302"/>
      <c r="F283" s="433"/>
      <c r="G283" s="433"/>
      <c r="H283" s="433"/>
      <c r="I283" s="433"/>
      <c r="J283" s="272"/>
      <c r="K283" s="329"/>
      <c r="L283" s="329"/>
      <c r="M283" s="329"/>
      <c r="N283" s="329"/>
      <c r="O283" s="329"/>
      <c r="P283" s="329"/>
      <c r="Q283" s="329"/>
      <c r="R283" s="329"/>
      <c r="S283" s="435"/>
      <c r="T283" s="435"/>
      <c r="U283" s="435"/>
      <c r="V283" s="435"/>
      <c r="W283" s="435"/>
      <c r="X283" s="435"/>
      <c r="Y283" s="433"/>
      <c r="Z283" s="433"/>
      <c r="AA283" s="433"/>
      <c r="AB283" s="433"/>
    </row>
    <row r="284" spans="1:28" ht="90.75" customHeight="1" hidden="1">
      <c r="A284" s="78" t="s">
        <v>788</v>
      </c>
      <c r="B284" s="91" t="s">
        <v>789</v>
      </c>
      <c r="C284" s="179" t="s">
        <v>1059</v>
      </c>
      <c r="D284" s="240" t="s">
        <v>1026</v>
      </c>
      <c r="E284" s="295"/>
      <c r="F284" s="63"/>
      <c r="G284" s="63"/>
      <c r="H284" s="63"/>
      <c r="I284" s="63"/>
      <c r="J284" s="63"/>
      <c r="K284" s="73"/>
      <c r="L284" s="73"/>
      <c r="M284" s="73"/>
      <c r="N284" s="73"/>
      <c r="O284" s="73"/>
      <c r="P284" s="73"/>
      <c r="Q284" s="328"/>
      <c r="R284" s="73"/>
      <c r="S284" s="73"/>
      <c r="T284" s="73"/>
      <c r="U284" s="73"/>
      <c r="V284" s="73"/>
      <c r="W284" s="73"/>
      <c r="X284" s="73"/>
      <c r="Y284" s="63"/>
      <c r="Z284" s="63"/>
      <c r="AA284" s="63"/>
      <c r="AB284" s="63"/>
    </row>
    <row r="285" spans="1:28" s="8" customFormat="1" ht="157.5" hidden="1">
      <c r="A285" s="102" t="s">
        <v>790</v>
      </c>
      <c r="B285" s="100" t="s">
        <v>425</v>
      </c>
      <c r="C285" s="199" t="s">
        <v>1059</v>
      </c>
      <c r="D285" s="199" t="s">
        <v>1026</v>
      </c>
      <c r="E285" s="293"/>
      <c r="F285" s="64"/>
      <c r="G285" s="64"/>
      <c r="H285" s="64"/>
      <c r="I285" s="64"/>
      <c r="J285" s="64"/>
      <c r="K285" s="68"/>
      <c r="L285" s="68"/>
      <c r="M285" s="68"/>
      <c r="N285" s="68"/>
      <c r="O285" s="68"/>
      <c r="P285" s="68"/>
      <c r="Q285" s="337"/>
      <c r="R285" s="68"/>
      <c r="S285" s="68"/>
      <c r="T285" s="68"/>
      <c r="U285" s="68"/>
      <c r="V285" s="68"/>
      <c r="W285" s="68"/>
      <c r="X285" s="68"/>
      <c r="Y285" s="64"/>
      <c r="Z285" s="64"/>
      <c r="AA285" s="64"/>
      <c r="AB285" s="64"/>
    </row>
    <row r="286" spans="1:28" ht="58.5" customHeight="1" hidden="1">
      <c r="A286" s="102" t="s">
        <v>223</v>
      </c>
      <c r="B286" s="91" t="s">
        <v>426</v>
      </c>
      <c r="C286" s="179" t="s">
        <v>1059</v>
      </c>
      <c r="D286" s="179" t="s">
        <v>1026</v>
      </c>
      <c r="E286" s="291"/>
      <c r="F286" s="64"/>
      <c r="G286" s="64"/>
      <c r="H286" s="64"/>
      <c r="I286" s="64"/>
      <c r="J286" s="64"/>
      <c r="K286" s="68"/>
      <c r="L286" s="68"/>
      <c r="M286" s="68"/>
      <c r="N286" s="68"/>
      <c r="O286" s="68"/>
      <c r="P286" s="68"/>
      <c r="Q286" s="134"/>
      <c r="R286" s="68"/>
      <c r="S286" s="68"/>
      <c r="T286" s="68"/>
      <c r="U286" s="68"/>
      <c r="V286" s="68"/>
      <c r="W286" s="68"/>
      <c r="X286" s="68"/>
      <c r="Y286" s="64"/>
      <c r="Z286" s="64"/>
      <c r="AA286" s="64"/>
      <c r="AB286" s="64"/>
    </row>
    <row r="287" spans="1:28" ht="90" hidden="1">
      <c r="A287" s="102" t="s">
        <v>297</v>
      </c>
      <c r="B287" s="91" t="s">
        <v>427</v>
      </c>
      <c r="C287" s="179" t="s">
        <v>1059</v>
      </c>
      <c r="D287" s="179" t="s">
        <v>1026</v>
      </c>
      <c r="E287" s="291"/>
      <c r="F287" s="64"/>
      <c r="G287" s="64"/>
      <c r="H287" s="64"/>
      <c r="I287" s="64"/>
      <c r="J287" s="64"/>
      <c r="K287" s="68"/>
      <c r="L287" s="68"/>
      <c r="M287" s="68"/>
      <c r="N287" s="68"/>
      <c r="O287" s="68"/>
      <c r="P287" s="68"/>
      <c r="Q287" s="134"/>
      <c r="R287" s="68"/>
      <c r="S287" s="68"/>
      <c r="T287" s="68"/>
      <c r="U287" s="68"/>
      <c r="V287" s="68"/>
      <c r="W287" s="68"/>
      <c r="X287" s="68"/>
      <c r="Y287" s="64"/>
      <c r="Z287" s="64"/>
      <c r="AA287" s="64"/>
      <c r="AB287" s="64"/>
    </row>
    <row r="288" spans="1:28" ht="101.25" hidden="1">
      <c r="A288" s="78" t="s">
        <v>256</v>
      </c>
      <c r="B288" s="91" t="s">
        <v>428</v>
      </c>
      <c r="C288" s="179" t="s">
        <v>1059</v>
      </c>
      <c r="D288" s="179" t="s">
        <v>1026</v>
      </c>
      <c r="E288" s="291"/>
      <c r="F288" s="64" t="s">
        <v>237</v>
      </c>
      <c r="G288" s="64"/>
      <c r="H288" s="64" t="s">
        <v>237</v>
      </c>
      <c r="I288" s="64"/>
      <c r="J288" s="64" t="s">
        <v>237</v>
      </c>
      <c r="K288" s="68"/>
      <c r="L288" s="68" t="s">
        <v>237</v>
      </c>
      <c r="M288" s="68"/>
      <c r="N288" s="68" t="s">
        <v>237</v>
      </c>
      <c r="O288" s="68"/>
      <c r="P288" s="68" t="s">
        <v>237</v>
      </c>
      <c r="Q288" s="134"/>
      <c r="R288" s="68" t="s">
        <v>237</v>
      </c>
      <c r="S288" s="68"/>
      <c r="T288" s="68" t="s">
        <v>237</v>
      </c>
      <c r="U288" s="68"/>
      <c r="V288" s="68" t="s">
        <v>237</v>
      </c>
      <c r="W288" s="68"/>
      <c r="X288" s="68" t="s">
        <v>237</v>
      </c>
      <c r="Y288" s="64"/>
      <c r="Z288" s="64" t="s">
        <v>237</v>
      </c>
      <c r="AA288" s="64"/>
      <c r="AB288" s="64" t="s">
        <v>237</v>
      </c>
    </row>
    <row r="289" spans="1:28" ht="67.5" hidden="1">
      <c r="A289" s="78" t="s">
        <v>127</v>
      </c>
      <c r="B289" s="91" t="s">
        <v>429</v>
      </c>
      <c r="C289" s="179" t="s">
        <v>1059</v>
      </c>
      <c r="D289" s="179" t="s">
        <v>1026</v>
      </c>
      <c r="E289" s="291"/>
      <c r="F289" s="64"/>
      <c r="G289" s="64"/>
      <c r="H289" s="64"/>
      <c r="I289" s="64"/>
      <c r="J289" s="64"/>
      <c r="K289" s="68"/>
      <c r="L289" s="68"/>
      <c r="M289" s="68"/>
      <c r="N289" s="68"/>
      <c r="O289" s="68"/>
      <c r="P289" s="68"/>
      <c r="Q289" s="134"/>
      <c r="R289" s="68"/>
      <c r="S289" s="68"/>
      <c r="T289" s="68"/>
      <c r="U289" s="68"/>
      <c r="V289" s="68"/>
      <c r="W289" s="68"/>
      <c r="X289" s="68"/>
      <c r="Y289" s="64"/>
      <c r="Z289" s="64"/>
      <c r="AA289" s="64"/>
      <c r="AB289" s="64"/>
    </row>
    <row r="290" spans="1:28" s="6" customFormat="1" ht="18" hidden="1">
      <c r="A290" s="96" t="s">
        <v>251</v>
      </c>
      <c r="B290" s="80"/>
      <c r="C290" s="436"/>
      <c r="D290" s="436"/>
      <c r="E290" s="309"/>
      <c r="F290" s="65"/>
      <c r="G290" s="65"/>
      <c r="H290" s="65"/>
      <c r="I290" s="65"/>
      <c r="J290" s="65"/>
      <c r="K290" s="155"/>
      <c r="L290" s="155"/>
      <c r="M290" s="155"/>
      <c r="N290" s="155"/>
      <c r="O290" s="155"/>
      <c r="P290" s="155"/>
      <c r="Q290" s="335"/>
      <c r="R290" s="155"/>
      <c r="S290" s="155"/>
      <c r="T290" s="155"/>
      <c r="U290" s="155"/>
      <c r="V290" s="155"/>
      <c r="W290" s="155"/>
      <c r="X290" s="155"/>
      <c r="Y290" s="65"/>
      <c r="Z290" s="65"/>
      <c r="AA290" s="65"/>
      <c r="AB290" s="65"/>
    </row>
    <row r="291" spans="1:28" ht="33.75" hidden="1">
      <c r="A291" s="96" t="s">
        <v>299</v>
      </c>
      <c r="B291" s="82" t="s">
        <v>179</v>
      </c>
      <c r="C291" s="202" t="s">
        <v>1059</v>
      </c>
      <c r="D291" s="202" t="s">
        <v>1026</v>
      </c>
      <c r="E291" s="295"/>
      <c r="F291" s="63"/>
      <c r="G291" s="63"/>
      <c r="H291" s="63"/>
      <c r="I291" s="63"/>
      <c r="J291" s="63"/>
      <c r="K291" s="73"/>
      <c r="L291" s="73"/>
      <c r="M291" s="73"/>
      <c r="N291" s="73"/>
      <c r="O291" s="73"/>
      <c r="P291" s="73"/>
      <c r="Q291" s="328"/>
      <c r="R291" s="73"/>
      <c r="S291" s="73"/>
      <c r="T291" s="73"/>
      <c r="U291" s="73"/>
      <c r="V291" s="73"/>
      <c r="W291" s="73"/>
      <c r="X291" s="73"/>
      <c r="Y291" s="63"/>
      <c r="Z291" s="63"/>
      <c r="AA291" s="63"/>
      <c r="AB291" s="63"/>
    </row>
    <row r="292" spans="1:28" ht="22.5" hidden="1">
      <c r="A292" s="96" t="s">
        <v>287</v>
      </c>
      <c r="B292" s="82" t="s">
        <v>180</v>
      </c>
      <c r="C292" s="203" t="s">
        <v>1059</v>
      </c>
      <c r="D292" s="202" t="s">
        <v>1026</v>
      </c>
      <c r="E292" s="295"/>
      <c r="F292" s="63"/>
      <c r="G292" s="63"/>
      <c r="H292" s="63"/>
      <c r="I292" s="63"/>
      <c r="J292" s="63"/>
      <c r="K292" s="73"/>
      <c r="L292" s="73"/>
      <c r="M292" s="73"/>
      <c r="N292" s="73"/>
      <c r="O292" s="73"/>
      <c r="P292" s="73"/>
      <c r="Q292" s="328"/>
      <c r="R292" s="73"/>
      <c r="S292" s="73"/>
      <c r="T292" s="73"/>
      <c r="U292" s="73"/>
      <c r="V292" s="73"/>
      <c r="W292" s="73"/>
      <c r="X292" s="73"/>
      <c r="Y292" s="63"/>
      <c r="Z292" s="63"/>
      <c r="AA292" s="63"/>
      <c r="AB292" s="63"/>
    </row>
    <row r="293" spans="1:28" ht="33.75" hidden="1">
      <c r="A293" s="96" t="s">
        <v>300</v>
      </c>
      <c r="B293" s="82" t="s">
        <v>34</v>
      </c>
      <c r="C293" s="203" t="s">
        <v>1059</v>
      </c>
      <c r="D293" s="202" t="s">
        <v>1026</v>
      </c>
      <c r="E293" s="295"/>
      <c r="F293" s="63"/>
      <c r="G293" s="63"/>
      <c r="H293" s="63"/>
      <c r="I293" s="63"/>
      <c r="J293" s="63"/>
      <c r="K293" s="73"/>
      <c r="L293" s="73"/>
      <c r="M293" s="73"/>
      <c r="N293" s="73"/>
      <c r="O293" s="73"/>
      <c r="P293" s="73"/>
      <c r="Q293" s="328"/>
      <c r="R293" s="73"/>
      <c r="S293" s="73"/>
      <c r="T293" s="73"/>
      <c r="U293" s="73"/>
      <c r="V293" s="73"/>
      <c r="W293" s="73"/>
      <c r="X293" s="73"/>
      <c r="Y293" s="63"/>
      <c r="Z293" s="63"/>
      <c r="AA293" s="63"/>
      <c r="AB293" s="63"/>
    </row>
    <row r="294" spans="1:28" ht="33.75" hidden="1">
      <c r="A294" s="78" t="s">
        <v>247</v>
      </c>
      <c r="B294" s="90" t="s">
        <v>430</v>
      </c>
      <c r="C294" s="179" t="s">
        <v>1059</v>
      </c>
      <c r="D294" s="240" t="s">
        <v>1026</v>
      </c>
      <c r="E294" s="295"/>
      <c r="F294" s="63"/>
      <c r="G294" s="63"/>
      <c r="H294" s="63"/>
      <c r="I294" s="63"/>
      <c r="J294" s="63"/>
      <c r="K294" s="73"/>
      <c r="L294" s="73"/>
      <c r="M294" s="73"/>
      <c r="N294" s="73"/>
      <c r="O294" s="73"/>
      <c r="P294" s="73"/>
      <c r="Q294" s="328"/>
      <c r="R294" s="73"/>
      <c r="S294" s="73"/>
      <c r="T294" s="73"/>
      <c r="U294" s="73"/>
      <c r="V294" s="73"/>
      <c r="W294" s="73"/>
      <c r="X294" s="73"/>
      <c r="Y294" s="63"/>
      <c r="Z294" s="63"/>
      <c r="AA294" s="63"/>
      <c r="AB294" s="63"/>
    </row>
    <row r="295" spans="1:28" s="6" customFormat="1" ht="18" hidden="1">
      <c r="A295" s="96" t="s">
        <v>251</v>
      </c>
      <c r="B295" s="80"/>
      <c r="C295" s="436"/>
      <c r="D295" s="436"/>
      <c r="E295" s="309"/>
      <c r="F295" s="65"/>
      <c r="G295" s="65"/>
      <c r="H295" s="65"/>
      <c r="I295" s="65"/>
      <c r="J295" s="65"/>
      <c r="K295" s="155"/>
      <c r="L295" s="155"/>
      <c r="M295" s="155"/>
      <c r="N295" s="155"/>
      <c r="O295" s="155"/>
      <c r="P295" s="155"/>
      <c r="Q295" s="335"/>
      <c r="R295" s="155"/>
      <c r="S295" s="155"/>
      <c r="T295" s="155"/>
      <c r="U295" s="155"/>
      <c r="V295" s="155"/>
      <c r="W295" s="155"/>
      <c r="X295" s="155"/>
      <c r="Y295" s="65"/>
      <c r="Z295" s="65"/>
      <c r="AA295" s="65"/>
      <c r="AB295" s="65"/>
    </row>
    <row r="296" spans="1:28" ht="33.75" hidden="1">
      <c r="A296" s="96" t="s">
        <v>232</v>
      </c>
      <c r="B296" s="82" t="s">
        <v>35</v>
      </c>
      <c r="C296" s="202" t="s">
        <v>1059</v>
      </c>
      <c r="D296" s="202" t="s">
        <v>1026</v>
      </c>
      <c r="E296" s="295"/>
      <c r="F296" s="63"/>
      <c r="G296" s="63"/>
      <c r="H296" s="63"/>
      <c r="I296" s="63"/>
      <c r="J296" s="63"/>
      <c r="K296" s="73"/>
      <c r="L296" s="73"/>
      <c r="M296" s="73"/>
      <c r="N296" s="73"/>
      <c r="O296" s="73"/>
      <c r="P296" s="73"/>
      <c r="Q296" s="328"/>
      <c r="R296" s="73"/>
      <c r="S296" s="73"/>
      <c r="T296" s="73"/>
      <c r="U296" s="73"/>
      <c r="V296" s="73"/>
      <c r="W296" s="73"/>
      <c r="X296" s="73"/>
      <c r="Y296" s="63"/>
      <c r="Z296" s="63"/>
      <c r="AA296" s="63"/>
      <c r="AB296" s="63"/>
    </row>
    <row r="297" spans="1:28" ht="22.5" hidden="1">
      <c r="A297" s="96" t="s">
        <v>288</v>
      </c>
      <c r="B297" s="82" t="s">
        <v>36</v>
      </c>
      <c r="C297" s="203" t="s">
        <v>1059</v>
      </c>
      <c r="D297" s="202" t="s">
        <v>1026</v>
      </c>
      <c r="E297" s="295"/>
      <c r="F297" s="63"/>
      <c r="G297" s="63"/>
      <c r="H297" s="63"/>
      <c r="I297" s="63"/>
      <c r="J297" s="63"/>
      <c r="K297" s="73"/>
      <c r="L297" s="73"/>
      <c r="M297" s="73"/>
      <c r="N297" s="73"/>
      <c r="O297" s="73"/>
      <c r="P297" s="73"/>
      <c r="Q297" s="328"/>
      <c r="R297" s="73"/>
      <c r="S297" s="73"/>
      <c r="T297" s="73"/>
      <c r="U297" s="73"/>
      <c r="V297" s="73"/>
      <c r="W297" s="73"/>
      <c r="X297" s="73"/>
      <c r="Y297" s="63"/>
      <c r="Z297" s="63"/>
      <c r="AA297" s="63"/>
      <c r="AB297" s="63"/>
    </row>
    <row r="298" spans="1:28" ht="67.5" hidden="1">
      <c r="A298" s="251" t="s">
        <v>125</v>
      </c>
      <c r="B298" s="257" t="s">
        <v>431</v>
      </c>
      <c r="C298" s="179" t="s">
        <v>1061</v>
      </c>
      <c r="D298" s="240" t="s">
        <v>1026</v>
      </c>
      <c r="E298" s="302"/>
      <c r="F298" s="433"/>
      <c r="G298" s="433"/>
      <c r="H298" s="433"/>
      <c r="I298" s="272"/>
      <c r="J298" s="272"/>
      <c r="K298" s="329"/>
      <c r="L298" s="329"/>
      <c r="M298" s="329"/>
      <c r="N298" s="329"/>
      <c r="O298" s="329"/>
      <c r="P298" s="329"/>
      <c r="Q298" s="329"/>
      <c r="R298" s="329"/>
      <c r="S298" s="435"/>
      <c r="T298" s="435"/>
      <c r="U298" s="435"/>
      <c r="V298" s="435"/>
      <c r="W298" s="435"/>
      <c r="X298" s="435"/>
      <c r="Y298" s="433"/>
      <c r="Z298" s="433"/>
      <c r="AA298" s="433"/>
      <c r="AB298" s="433"/>
    </row>
    <row r="299" spans="1:28" ht="50.25" customHeight="1" hidden="1">
      <c r="A299" s="94" t="s">
        <v>791</v>
      </c>
      <c r="B299" s="49" t="s">
        <v>792</v>
      </c>
      <c r="C299" s="179" t="s">
        <v>1025</v>
      </c>
      <c r="D299" s="179" t="s">
        <v>1026</v>
      </c>
      <c r="E299" s="291"/>
      <c r="F299" s="64"/>
      <c r="G299" s="64"/>
      <c r="H299" s="64"/>
      <c r="I299" s="64"/>
      <c r="J299" s="64"/>
      <c r="K299" s="68"/>
      <c r="L299" s="68"/>
      <c r="M299" s="68"/>
      <c r="N299" s="68"/>
      <c r="O299" s="68"/>
      <c r="P299" s="68"/>
      <c r="Q299" s="134"/>
      <c r="R299" s="68"/>
      <c r="S299" s="68"/>
      <c r="T299" s="68"/>
      <c r="U299" s="68"/>
      <c r="V299" s="68"/>
      <c r="W299" s="68"/>
      <c r="X299" s="68"/>
      <c r="Y299" s="64"/>
      <c r="Z299" s="64"/>
      <c r="AA299" s="64"/>
      <c r="AB299" s="64"/>
    </row>
    <row r="300" spans="1:28" ht="68.25" customHeight="1" hidden="1">
      <c r="A300" s="83" t="s">
        <v>793</v>
      </c>
      <c r="B300" s="87" t="s">
        <v>794</v>
      </c>
      <c r="C300" s="179" t="s">
        <v>1025</v>
      </c>
      <c r="D300" s="179" t="s">
        <v>1026</v>
      </c>
      <c r="E300" s="291"/>
      <c r="F300" s="64"/>
      <c r="G300" s="64"/>
      <c r="H300" s="64"/>
      <c r="I300" s="64"/>
      <c r="J300" s="64"/>
      <c r="K300" s="68"/>
      <c r="L300" s="68"/>
      <c r="M300" s="68"/>
      <c r="N300" s="68"/>
      <c r="O300" s="68"/>
      <c r="P300" s="68"/>
      <c r="Q300" s="134"/>
      <c r="R300" s="68"/>
      <c r="S300" s="68"/>
      <c r="T300" s="68"/>
      <c r="U300" s="68"/>
      <c r="V300" s="68"/>
      <c r="W300" s="68"/>
      <c r="X300" s="68"/>
      <c r="Y300" s="64"/>
      <c r="Z300" s="64"/>
      <c r="AA300" s="64"/>
      <c r="AB300" s="64"/>
    </row>
    <row r="301" spans="1:28" ht="84" customHeight="1" hidden="1">
      <c r="A301" s="94" t="s">
        <v>795</v>
      </c>
      <c r="B301" s="49" t="s">
        <v>796</v>
      </c>
      <c r="C301" s="179" t="s">
        <v>1025</v>
      </c>
      <c r="D301" s="179" t="s">
        <v>1026</v>
      </c>
      <c r="E301" s="291"/>
      <c r="F301" s="64"/>
      <c r="G301" s="64"/>
      <c r="H301" s="64"/>
      <c r="I301" s="64"/>
      <c r="J301" s="64"/>
      <c r="K301" s="68"/>
      <c r="L301" s="68"/>
      <c r="M301" s="68"/>
      <c r="N301" s="68"/>
      <c r="O301" s="68"/>
      <c r="P301" s="68"/>
      <c r="Q301" s="134"/>
      <c r="R301" s="68"/>
      <c r="S301" s="68"/>
      <c r="T301" s="68"/>
      <c r="U301" s="68"/>
      <c r="V301" s="68"/>
      <c r="W301" s="68"/>
      <c r="X301" s="68"/>
      <c r="Y301" s="64"/>
      <c r="Z301" s="64"/>
      <c r="AA301" s="64"/>
      <c r="AB301" s="64"/>
    </row>
    <row r="302" spans="1:28" ht="45" hidden="1">
      <c r="A302" s="78" t="s">
        <v>797</v>
      </c>
      <c r="B302" s="90" t="s">
        <v>432</v>
      </c>
      <c r="C302" s="240" t="s">
        <v>1025</v>
      </c>
      <c r="D302" s="240" t="s">
        <v>1026</v>
      </c>
      <c r="E302" s="295"/>
      <c r="F302" s="63" t="s">
        <v>237</v>
      </c>
      <c r="G302" s="63"/>
      <c r="H302" s="63" t="s">
        <v>237</v>
      </c>
      <c r="I302" s="63"/>
      <c r="J302" s="63" t="s">
        <v>237</v>
      </c>
      <c r="K302" s="73"/>
      <c r="L302" s="73" t="s">
        <v>237</v>
      </c>
      <c r="M302" s="73"/>
      <c r="N302" s="73" t="s">
        <v>237</v>
      </c>
      <c r="O302" s="73"/>
      <c r="P302" s="73" t="s">
        <v>237</v>
      </c>
      <c r="Q302" s="328"/>
      <c r="R302" s="73" t="s">
        <v>237</v>
      </c>
      <c r="S302" s="73"/>
      <c r="T302" s="73" t="s">
        <v>237</v>
      </c>
      <c r="U302" s="73"/>
      <c r="V302" s="73" t="s">
        <v>237</v>
      </c>
      <c r="W302" s="73"/>
      <c r="X302" s="73" t="s">
        <v>237</v>
      </c>
      <c r="Y302" s="63"/>
      <c r="Z302" s="63" t="s">
        <v>237</v>
      </c>
      <c r="AA302" s="63"/>
      <c r="AB302" s="63" t="s">
        <v>237</v>
      </c>
    </row>
    <row r="303" spans="1:28" ht="22.5" hidden="1">
      <c r="A303" s="78" t="s">
        <v>308</v>
      </c>
      <c r="B303" s="90" t="s">
        <v>798</v>
      </c>
      <c r="C303" s="240" t="s">
        <v>1025</v>
      </c>
      <c r="D303" s="240" t="s">
        <v>1026</v>
      </c>
      <c r="E303" s="293"/>
      <c r="F303" s="63" t="s">
        <v>237</v>
      </c>
      <c r="G303" s="63"/>
      <c r="H303" s="63" t="s">
        <v>237</v>
      </c>
      <c r="I303" s="63" t="s">
        <v>237</v>
      </c>
      <c r="J303" s="63" t="s">
        <v>237</v>
      </c>
      <c r="K303" s="73" t="s">
        <v>237</v>
      </c>
      <c r="L303" s="73" t="s">
        <v>237</v>
      </c>
      <c r="M303" s="73" t="s">
        <v>237</v>
      </c>
      <c r="N303" s="73" t="s">
        <v>237</v>
      </c>
      <c r="O303" s="73" t="s">
        <v>237</v>
      </c>
      <c r="P303" s="73" t="s">
        <v>237</v>
      </c>
      <c r="Q303" s="73"/>
      <c r="R303" s="73" t="s">
        <v>237</v>
      </c>
      <c r="S303" s="73"/>
      <c r="T303" s="73" t="s">
        <v>237</v>
      </c>
      <c r="U303" s="73" t="s">
        <v>237</v>
      </c>
      <c r="V303" s="73" t="s">
        <v>237</v>
      </c>
      <c r="W303" s="73" t="s">
        <v>237</v>
      </c>
      <c r="X303" s="73" t="s">
        <v>237</v>
      </c>
      <c r="Y303" s="63" t="s">
        <v>237</v>
      </c>
      <c r="Z303" s="63" t="s">
        <v>237</v>
      </c>
      <c r="AA303" s="63" t="s">
        <v>237</v>
      </c>
      <c r="AB303" s="63" t="s">
        <v>237</v>
      </c>
    </row>
    <row r="304" spans="1:28" ht="67.5" hidden="1">
      <c r="A304" s="256" t="s">
        <v>1062</v>
      </c>
      <c r="B304" s="257" t="s">
        <v>433</v>
      </c>
      <c r="C304" s="240" t="s">
        <v>1025</v>
      </c>
      <c r="D304" s="240" t="s">
        <v>1026</v>
      </c>
      <c r="E304" s="302"/>
      <c r="F304" s="433"/>
      <c r="G304" s="433"/>
      <c r="H304" s="433"/>
      <c r="I304" s="433"/>
      <c r="J304" s="433"/>
      <c r="K304" s="329"/>
      <c r="L304" s="329"/>
      <c r="M304" s="329"/>
      <c r="N304" s="329"/>
      <c r="O304" s="329"/>
      <c r="P304" s="329"/>
      <c r="Q304" s="329"/>
      <c r="R304" s="329"/>
      <c r="S304" s="329"/>
      <c r="T304" s="435"/>
      <c r="U304" s="435"/>
      <c r="V304" s="435"/>
      <c r="W304" s="435"/>
      <c r="X304" s="435"/>
      <c r="Y304" s="433"/>
      <c r="Z304" s="433"/>
      <c r="AA304" s="433"/>
      <c r="AB304" s="433"/>
    </row>
    <row r="305" spans="1:28" ht="33.75" hidden="1">
      <c r="A305" s="78" t="s">
        <v>111</v>
      </c>
      <c r="B305" s="90" t="s">
        <v>434</v>
      </c>
      <c r="C305" s="240" t="s">
        <v>1025</v>
      </c>
      <c r="D305" s="240" t="s">
        <v>1026</v>
      </c>
      <c r="E305" s="295"/>
      <c r="F305" s="63"/>
      <c r="G305" s="63"/>
      <c r="H305" s="63"/>
      <c r="I305" s="63"/>
      <c r="J305" s="63"/>
      <c r="K305" s="73"/>
      <c r="L305" s="73"/>
      <c r="M305" s="73"/>
      <c r="N305" s="73"/>
      <c r="O305" s="73"/>
      <c r="P305" s="73"/>
      <c r="Q305" s="328"/>
      <c r="R305" s="73"/>
      <c r="S305" s="73"/>
      <c r="T305" s="73"/>
      <c r="U305" s="73"/>
      <c r="V305" s="73"/>
      <c r="W305" s="73"/>
      <c r="X305" s="73"/>
      <c r="Y305" s="63"/>
      <c r="Z305" s="63"/>
      <c r="AA305" s="63"/>
      <c r="AB305" s="63"/>
    </row>
    <row r="306" spans="1:28" ht="18" hidden="1">
      <c r="A306" s="255" t="s">
        <v>252</v>
      </c>
      <c r="B306" s="173"/>
      <c r="C306" s="205"/>
      <c r="D306" s="205"/>
      <c r="E306" s="303"/>
      <c r="F306" s="432"/>
      <c r="G306" s="432"/>
      <c r="H306" s="432"/>
      <c r="I306" s="432"/>
      <c r="J306" s="641"/>
      <c r="K306" s="643"/>
      <c r="L306" s="643"/>
      <c r="M306" s="643"/>
      <c r="N306" s="643"/>
      <c r="O306" s="643"/>
      <c r="P306" s="643"/>
      <c r="Q306" s="643"/>
      <c r="R306" s="643"/>
      <c r="S306" s="643"/>
      <c r="T306" s="434"/>
      <c r="U306" s="434"/>
      <c r="V306" s="434"/>
      <c r="W306" s="434"/>
      <c r="X306" s="434"/>
      <c r="Y306" s="432"/>
      <c r="Z306" s="432"/>
      <c r="AA306" s="432"/>
      <c r="AB306" s="432"/>
    </row>
    <row r="307" spans="1:28" ht="33.75" hidden="1">
      <c r="A307" s="242" t="s">
        <v>110</v>
      </c>
      <c r="B307" s="175" t="s">
        <v>290</v>
      </c>
      <c r="C307" s="240" t="s">
        <v>1025</v>
      </c>
      <c r="D307" s="240" t="s">
        <v>1026</v>
      </c>
      <c r="E307" s="302"/>
      <c r="F307" s="433"/>
      <c r="G307" s="433"/>
      <c r="H307" s="433"/>
      <c r="I307" s="433"/>
      <c r="J307" s="642"/>
      <c r="K307" s="644"/>
      <c r="L307" s="644"/>
      <c r="M307" s="644"/>
      <c r="N307" s="644"/>
      <c r="O307" s="644"/>
      <c r="P307" s="644"/>
      <c r="Q307" s="644"/>
      <c r="R307" s="644"/>
      <c r="S307" s="644"/>
      <c r="T307" s="435"/>
      <c r="U307" s="435"/>
      <c r="V307" s="435"/>
      <c r="W307" s="435"/>
      <c r="X307" s="435"/>
      <c r="Y307" s="433"/>
      <c r="Z307" s="433"/>
      <c r="AA307" s="433"/>
      <c r="AB307" s="433"/>
    </row>
    <row r="308" spans="1:28" ht="15.75" customHeight="1" hidden="1">
      <c r="A308" s="242" t="s">
        <v>239</v>
      </c>
      <c r="B308" s="170" t="s">
        <v>37</v>
      </c>
      <c r="C308" s="240" t="s">
        <v>1025</v>
      </c>
      <c r="D308" s="240" t="s">
        <v>1026</v>
      </c>
      <c r="E308" s="301"/>
      <c r="F308" s="272"/>
      <c r="G308" s="272"/>
      <c r="H308" s="272"/>
      <c r="I308" s="272"/>
      <c r="J308" s="272"/>
      <c r="K308" s="329"/>
      <c r="L308" s="329"/>
      <c r="M308" s="329"/>
      <c r="N308" s="329"/>
      <c r="O308" s="329"/>
      <c r="P308" s="329"/>
      <c r="Q308" s="329"/>
      <c r="R308" s="329"/>
      <c r="S308" s="329"/>
      <c r="T308" s="329"/>
      <c r="U308" s="329"/>
      <c r="V308" s="329"/>
      <c r="W308" s="329"/>
      <c r="X308" s="329"/>
      <c r="Y308" s="272"/>
      <c r="Z308" s="272"/>
      <c r="AA308" s="272"/>
      <c r="AB308" s="272"/>
    </row>
    <row r="309" spans="1:28" ht="22.5" hidden="1">
      <c r="A309" s="78" t="s">
        <v>226</v>
      </c>
      <c r="B309" s="91" t="s">
        <v>435</v>
      </c>
      <c r="C309" s="179" t="s">
        <v>1025</v>
      </c>
      <c r="D309" s="179" t="s">
        <v>1026</v>
      </c>
      <c r="E309" s="291"/>
      <c r="F309" s="64"/>
      <c r="G309" s="64"/>
      <c r="H309" s="64"/>
      <c r="I309" s="64"/>
      <c r="J309" s="64"/>
      <c r="K309" s="68"/>
      <c r="L309" s="68"/>
      <c r="M309" s="68"/>
      <c r="N309" s="68"/>
      <c r="O309" s="68"/>
      <c r="P309" s="68"/>
      <c r="Q309" s="134"/>
      <c r="R309" s="68"/>
      <c r="S309" s="68"/>
      <c r="T309" s="68"/>
      <c r="U309" s="68"/>
      <c r="V309" s="68"/>
      <c r="W309" s="68"/>
      <c r="X309" s="68"/>
      <c r="Y309" s="64"/>
      <c r="Z309" s="64"/>
      <c r="AA309" s="64"/>
      <c r="AB309" s="64"/>
    </row>
    <row r="310" spans="1:28" ht="24">
      <c r="A310" s="168" t="s">
        <v>1063</v>
      </c>
      <c r="B310" s="244" t="s">
        <v>436</v>
      </c>
      <c r="C310" s="179" t="s">
        <v>1025</v>
      </c>
      <c r="D310" s="179" t="s">
        <v>1026</v>
      </c>
      <c r="E310" s="301"/>
      <c r="F310" s="272"/>
      <c r="G310" s="272"/>
      <c r="H310" s="272"/>
      <c r="I310" s="272"/>
      <c r="J310" s="272"/>
      <c r="K310" s="329">
        <f>'Программные мероприятия в ФУ'!D74</f>
        <v>49789030.17</v>
      </c>
      <c r="L310" s="329"/>
      <c r="M310" s="329"/>
      <c r="N310" s="329"/>
      <c r="O310" s="329"/>
      <c r="P310" s="329"/>
      <c r="Q310" s="338"/>
      <c r="R310" s="329"/>
      <c r="S310" s="329"/>
      <c r="T310" s="329"/>
      <c r="U310" s="329"/>
      <c r="V310" s="329"/>
      <c r="W310" s="329">
        <f>'Программные мероприятия в ФУ'!I74</f>
        <v>48759628.32000001</v>
      </c>
      <c r="X310" s="329"/>
      <c r="Y310" s="272"/>
      <c r="Z310" s="272"/>
      <c r="AA310" s="272"/>
      <c r="AB310" s="272"/>
    </row>
    <row r="311" spans="1:28" s="6" customFormat="1" ht="18">
      <c r="A311" s="259" t="s">
        <v>240</v>
      </c>
      <c r="B311" s="180"/>
      <c r="C311" s="661" t="s">
        <v>1025</v>
      </c>
      <c r="D311" s="661" t="s">
        <v>1026</v>
      </c>
      <c r="E311" s="303"/>
      <c r="F311" s="432"/>
      <c r="G311" s="432"/>
      <c r="H311" s="432"/>
      <c r="I311" s="432"/>
      <c r="J311" s="641"/>
      <c r="K311" s="641">
        <v>0</v>
      </c>
      <c r="L311" s="641"/>
      <c r="M311" s="641"/>
      <c r="N311" s="641"/>
      <c r="O311" s="641"/>
      <c r="P311" s="641"/>
      <c r="Q311" s="641"/>
      <c r="R311" s="641"/>
      <c r="S311" s="432"/>
      <c r="T311" s="432"/>
      <c r="U311" s="432"/>
      <c r="V311" s="432"/>
      <c r="W311" s="432"/>
      <c r="X311" s="432"/>
      <c r="Y311" s="432"/>
      <c r="Z311" s="432"/>
      <c r="AA311" s="432"/>
      <c r="AB311" s="432"/>
    </row>
    <row r="312" spans="1:28" ht="24">
      <c r="A312" s="259" t="s">
        <v>315</v>
      </c>
      <c r="B312" s="175" t="s">
        <v>38</v>
      </c>
      <c r="C312" s="662"/>
      <c r="D312" s="662"/>
      <c r="E312" s="302"/>
      <c r="F312" s="433"/>
      <c r="G312" s="433"/>
      <c r="H312" s="433"/>
      <c r="I312" s="433"/>
      <c r="J312" s="642"/>
      <c r="K312" s="642"/>
      <c r="L312" s="642"/>
      <c r="M312" s="642"/>
      <c r="N312" s="642"/>
      <c r="O312" s="642"/>
      <c r="P312" s="642"/>
      <c r="Q312" s="642"/>
      <c r="R312" s="642"/>
      <c r="S312" s="433"/>
      <c r="T312" s="433"/>
      <c r="U312" s="433"/>
      <c r="V312" s="433"/>
      <c r="W312" s="433">
        <v>0</v>
      </c>
      <c r="X312" s="433"/>
      <c r="Y312" s="433"/>
      <c r="Z312" s="433"/>
      <c r="AA312" s="433"/>
      <c r="AB312" s="433"/>
    </row>
    <row r="313" spans="1:28" ht="101.25" customHeight="1">
      <c r="A313" s="259" t="s">
        <v>576</v>
      </c>
      <c r="B313" s="175" t="s">
        <v>577</v>
      </c>
      <c r="C313" s="188" t="s">
        <v>1025</v>
      </c>
      <c r="D313" s="188" t="s">
        <v>1026</v>
      </c>
      <c r="E313" s="302"/>
      <c r="F313" s="433"/>
      <c r="G313" s="433"/>
      <c r="H313" s="433"/>
      <c r="I313" s="433"/>
      <c r="J313" s="272"/>
      <c r="K313" s="272">
        <f>K94</f>
        <v>5472900</v>
      </c>
      <c r="L313" s="272"/>
      <c r="M313" s="272"/>
      <c r="N313" s="272"/>
      <c r="O313" s="272"/>
      <c r="P313" s="272"/>
      <c r="Q313" s="272"/>
      <c r="R313" s="272"/>
      <c r="S313" s="433"/>
      <c r="T313" s="433"/>
      <c r="U313" s="433"/>
      <c r="V313" s="433"/>
      <c r="W313" s="433">
        <f>W94</f>
        <v>5472900</v>
      </c>
      <c r="X313" s="433"/>
      <c r="Y313" s="433"/>
      <c r="Z313" s="433"/>
      <c r="AA313" s="433"/>
      <c r="AB313" s="433"/>
    </row>
    <row r="314" spans="1:28" ht="45" hidden="1">
      <c r="A314" s="260" t="s">
        <v>1064</v>
      </c>
      <c r="B314" s="199" t="s">
        <v>39</v>
      </c>
      <c r="C314" s="188" t="s">
        <v>1025</v>
      </c>
      <c r="D314" s="246" t="s">
        <v>1026</v>
      </c>
      <c r="E314" s="300"/>
      <c r="F314" s="433"/>
      <c r="G314" s="433"/>
      <c r="H314" s="433"/>
      <c r="I314" s="433"/>
      <c r="J314" s="272"/>
      <c r="K314" s="272"/>
      <c r="L314" s="272"/>
      <c r="M314" s="272"/>
      <c r="N314" s="272"/>
      <c r="O314" s="272"/>
      <c r="P314" s="272"/>
      <c r="Q314" s="272"/>
      <c r="R314" s="272"/>
      <c r="S314" s="433"/>
      <c r="T314" s="433"/>
      <c r="U314" s="433"/>
      <c r="V314" s="433"/>
      <c r="W314" s="433"/>
      <c r="X314" s="433"/>
      <c r="Y314" s="433"/>
      <c r="Z314" s="433"/>
      <c r="AA314" s="433"/>
      <c r="AB314" s="433"/>
    </row>
    <row r="315" spans="1:28" ht="22.5" hidden="1">
      <c r="A315" s="168" t="s">
        <v>1065</v>
      </c>
      <c r="B315" s="185" t="s">
        <v>437</v>
      </c>
      <c r="C315" s="179" t="s">
        <v>1025</v>
      </c>
      <c r="D315" s="179" t="s">
        <v>1026</v>
      </c>
      <c r="E315" s="302"/>
      <c r="F315" s="433"/>
      <c r="G315" s="433"/>
      <c r="H315" s="433"/>
      <c r="I315" s="433"/>
      <c r="J315" s="272"/>
      <c r="K315" s="272"/>
      <c r="L315" s="272"/>
      <c r="M315" s="272"/>
      <c r="N315" s="272"/>
      <c r="O315" s="272"/>
      <c r="P315" s="272"/>
      <c r="Q315" s="272"/>
      <c r="R315" s="272"/>
      <c r="S315" s="433"/>
      <c r="T315" s="433"/>
      <c r="U315" s="433"/>
      <c r="V315" s="433"/>
      <c r="W315" s="433"/>
      <c r="X315" s="433"/>
      <c r="Y315" s="433"/>
      <c r="Z315" s="433"/>
      <c r="AA315" s="433"/>
      <c r="AB315" s="433"/>
    </row>
    <row r="316" spans="1:28" ht="61.5" customHeight="1" hidden="1">
      <c r="A316" s="168" t="s">
        <v>275</v>
      </c>
      <c r="B316" s="244" t="s">
        <v>438</v>
      </c>
      <c r="C316" s="179" t="s">
        <v>1025</v>
      </c>
      <c r="D316" s="179" t="s">
        <v>1026</v>
      </c>
      <c r="E316" s="282" t="s">
        <v>237</v>
      </c>
      <c r="F316" s="272" t="s">
        <v>237</v>
      </c>
      <c r="G316" s="272" t="s">
        <v>237</v>
      </c>
      <c r="H316" s="272" t="s">
        <v>237</v>
      </c>
      <c r="I316" s="272" t="s">
        <v>237</v>
      </c>
      <c r="J316" s="272" t="s">
        <v>237</v>
      </c>
      <c r="K316" s="272" t="s">
        <v>237</v>
      </c>
      <c r="L316" s="272" t="s">
        <v>237</v>
      </c>
      <c r="M316" s="272" t="s">
        <v>237</v>
      </c>
      <c r="N316" s="272" t="s">
        <v>237</v>
      </c>
      <c r="O316" s="272" t="s">
        <v>237</v>
      </c>
      <c r="P316" s="272" t="s">
        <v>237</v>
      </c>
      <c r="Q316" s="313"/>
      <c r="R316" s="272"/>
      <c r="S316" s="272"/>
      <c r="T316" s="272"/>
      <c r="U316" s="272"/>
      <c r="V316" s="272"/>
      <c r="W316" s="272"/>
      <c r="X316" s="272"/>
      <c r="Y316" s="272"/>
      <c r="Z316" s="272"/>
      <c r="AA316" s="272"/>
      <c r="AB316" s="272"/>
    </row>
    <row r="317" spans="1:28" ht="38.25">
      <c r="A317" s="113" t="s">
        <v>112</v>
      </c>
      <c r="B317" s="91" t="s">
        <v>439</v>
      </c>
      <c r="C317" s="179" t="s">
        <v>1025</v>
      </c>
      <c r="D317" s="240" t="s">
        <v>1026</v>
      </c>
      <c r="E317" s="271" t="s">
        <v>237</v>
      </c>
      <c r="F317" s="63" t="s">
        <v>237</v>
      </c>
      <c r="G317" s="63" t="s">
        <v>237</v>
      </c>
      <c r="H317" s="63" t="s">
        <v>237</v>
      </c>
      <c r="I317" s="63" t="s">
        <v>237</v>
      </c>
      <c r="J317" s="63" t="s">
        <v>237</v>
      </c>
      <c r="K317" s="63" t="s">
        <v>237</v>
      </c>
      <c r="L317" s="63" t="s">
        <v>237</v>
      </c>
      <c r="M317" s="63" t="s">
        <v>237</v>
      </c>
      <c r="N317" s="63" t="s">
        <v>237</v>
      </c>
      <c r="O317" s="63" t="s">
        <v>237</v>
      </c>
      <c r="P317" s="63" t="s">
        <v>237</v>
      </c>
      <c r="Q317" s="292"/>
      <c r="R317" s="64"/>
      <c r="S317" s="64"/>
      <c r="T317" s="64"/>
      <c r="U317" s="64"/>
      <c r="V317" s="64"/>
      <c r="W317" s="68">
        <v>0</v>
      </c>
      <c r="X317" s="64"/>
      <c r="Y317" s="64"/>
      <c r="Z317" s="64"/>
      <c r="AA317" s="64"/>
      <c r="AB317" s="64"/>
    </row>
    <row r="318" spans="1:28" ht="18">
      <c r="A318" s="96" t="s">
        <v>240</v>
      </c>
      <c r="B318" s="80"/>
      <c r="C318" s="205"/>
      <c r="D318" s="205"/>
      <c r="E318" s="311"/>
      <c r="F318" s="65"/>
      <c r="G318" s="65"/>
      <c r="H318" s="65"/>
      <c r="I318" s="65"/>
      <c r="J318" s="65"/>
      <c r="K318" s="65"/>
      <c r="L318" s="65"/>
      <c r="M318" s="65"/>
      <c r="N318" s="65"/>
      <c r="O318" s="65"/>
      <c r="P318" s="65"/>
      <c r="Q318" s="308"/>
      <c r="R318" s="65"/>
      <c r="S318" s="65"/>
      <c r="T318" s="65"/>
      <c r="U318" s="65"/>
      <c r="V318" s="65"/>
      <c r="W318" s="65"/>
      <c r="X318" s="65"/>
      <c r="Y318" s="65"/>
      <c r="Z318" s="65"/>
      <c r="AA318" s="65"/>
      <c r="AB318" s="65"/>
    </row>
    <row r="319" spans="1:28" ht="24">
      <c r="A319" s="96" t="s">
        <v>316</v>
      </c>
      <c r="B319" s="82" t="s">
        <v>40</v>
      </c>
      <c r="C319" s="202" t="s">
        <v>1025</v>
      </c>
      <c r="D319" s="202" t="s">
        <v>1026</v>
      </c>
      <c r="E319" s="271" t="s">
        <v>237</v>
      </c>
      <c r="F319" s="63" t="s">
        <v>237</v>
      </c>
      <c r="G319" s="63" t="s">
        <v>237</v>
      </c>
      <c r="H319" s="63" t="s">
        <v>237</v>
      </c>
      <c r="I319" s="63" t="s">
        <v>237</v>
      </c>
      <c r="J319" s="63" t="s">
        <v>237</v>
      </c>
      <c r="K319" s="63" t="s">
        <v>237</v>
      </c>
      <c r="L319" s="63" t="s">
        <v>237</v>
      </c>
      <c r="M319" s="63" t="s">
        <v>237</v>
      </c>
      <c r="N319" s="63" t="s">
        <v>237</v>
      </c>
      <c r="O319" s="63" t="s">
        <v>237</v>
      </c>
      <c r="P319" s="63" t="s">
        <v>237</v>
      </c>
      <c r="Q319" s="294"/>
      <c r="R319" s="63"/>
      <c r="S319" s="63"/>
      <c r="T319" s="63"/>
      <c r="U319" s="63"/>
      <c r="V319" s="63"/>
      <c r="W319" s="63"/>
      <c r="X319" s="63"/>
      <c r="Y319" s="63"/>
      <c r="Z319" s="63"/>
      <c r="AA319" s="63"/>
      <c r="AB319" s="63"/>
    </row>
    <row r="320" spans="1:28" ht="48">
      <c r="A320" s="96" t="s">
        <v>799</v>
      </c>
      <c r="B320" s="82" t="s">
        <v>800</v>
      </c>
      <c r="C320" s="202" t="s">
        <v>1025</v>
      </c>
      <c r="D320" s="202" t="s">
        <v>1026</v>
      </c>
      <c r="E320" s="271" t="s">
        <v>237</v>
      </c>
      <c r="F320" s="63" t="s">
        <v>237</v>
      </c>
      <c r="G320" s="63" t="s">
        <v>237</v>
      </c>
      <c r="H320" s="63" t="s">
        <v>237</v>
      </c>
      <c r="I320" s="63" t="s">
        <v>237</v>
      </c>
      <c r="J320" s="63" t="s">
        <v>237</v>
      </c>
      <c r="K320" s="63" t="s">
        <v>237</v>
      </c>
      <c r="L320" s="63" t="s">
        <v>237</v>
      </c>
      <c r="M320" s="63" t="s">
        <v>237</v>
      </c>
      <c r="N320" s="63" t="s">
        <v>237</v>
      </c>
      <c r="O320" s="63" t="s">
        <v>237</v>
      </c>
      <c r="P320" s="63" t="s">
        <v>237</v>
      </c>
      <c r="Q320" s="63"/>
      <c r="R320" s="63" t="s">
        <v>237</v>
      </c>
      <c r="S320" s="63"/>
      <c r="T320" s="63" t="s">
        <v>237</v>
      </c>
      <c r="U320" s="63" t="s">
        <v>237</v>
      </c>
      <c r="V320" s="63" t="s">
        <v>237</v>
      </c>
      <c r="W320" s="63" t="s">
        <v>237</v>
      </c>
      <c r="X320" s="63" t="s">
        <v>237</v>
      </c>
      <c r="Y320" s="63" t="s">
        <v>237</v>
      </c>
      <c r="Z320" s="63" t="s">
        <v>237</v>
      </c>
      <c r="AA320" s="63" t="s">
        <v>237</v>
      </c>
      <c r="AB320" s="63" t="s">
        <v>237</v>
      </c>
    </row>
    <row r="321" spans="1:28" ht="38.25">
      <c r="A321" s="113" t="s">
        <v>205</v>
      </c>
      <c r="B321" s="91" t="s">
        <v>440</v>
      </c>
      <c r="C321" s="179" t="s">
        <v>1025</v>
      </c>
      <c r="D321" s="240" t="s">
        <v>1026</v>
      </c>
      <c r="E321" s="271" t="s">
        <v>237</v>
      </c>
      <c r="F321" s="63" t="s">
        <v>237</v>
      </c>
      <c r="G321" s="63" t="s">
        <v>237</v>
      </c>
      <c r="H321" s="63" t="s">
        <v>237</v>
      </c>
      <c r="I321" s="63" t="s">
        <v>237</v>
      </c>
      <c r="J321" s="63" t="s">
        <v>237</v>
      </c>
      <c r="K321" s="63" t="s">
        <v>237</v>
      </c>
      <c r="L321" s="63" t="s">
        <v>237</v>
      </c>
      <c r="M321" s="63" t="s">
        <v>237</v>
      </c>
      <c r="N321" s="63" t="s">
        <v>237</v>
      </c>
      <c r="O321" s="63" t="s">
        <v>237</v>
      </c>
      <c r="P321" s="63" t="s">
        <v>237</v>
      </c>
      <c r="Q321" s="292"/>
      <c r="R321" s="64"/>
      <c r="S321" s="64"/>
      <c r="T321" s="64"/>
      <c r="U321" s="64"/>
      <c r="V321" s="64"/>
      <c r="W321" s="68">
        <f>W330</f>
        <v>0</v>
      </c>
      <c r="X321" s="64"/>
      <c r="Y321" s="64"/>
      <c r="Z321" s="64"/>
      <c r="AA321" s="64"/>
      <c r="AB321" s="64"/>
    </row>
    <row r="322" spans="1:28" ht="18">
      <c r="A322" s="96" t="s">
        <v>251</v>
      </c>
      <c r="B322" s="80"/>
      <c r="C322" s="205"/>
      <c r="D322" s="205"/>
      <c r="E322" s="311"/>
      <c r="F322" s="65"/>
      <c r="G322" s="65"/>
      <c r="H322" s="65"/>
      <c r="I322" s="65"/>
      <c r="J322" s="65"/>
      <c r="K322" s="65"/>
      <c r="L322" s="65"/>
      <c r="M322" s="65"/>
      <c r="N322" s="65"/>
      <c r="O322" s="65"/>
      <c r="P322" s="65"/>
      <c r="Q322" s="308"/>
      <c r="R322" s="65"/>
      <c r="S322" s="65"/>
      <c r="T322" s="65"/>
      <c r="U322" s="65"/>
      <c r="V322" s="65"/>
      <c r="W322" s="65"/>
      <c r="X322" s="65"/>
      <c r="Y322" s="65"/>
      <c r="Z322" s="65"/>
      <c r="AA322" s="65"/>
      <c r="AB322" s="65"/>
    </row>
    <row r="323" spans="1:28" ht="18">
      <c r="A323" s="96" t="s">
        <v>206</v>
      </c>
      <c r="B323" s="82" t="s">
        <v>41</v>
      </c>
      <c r="C323" s="202" t="s">
        <v>1025</v>
      </c>
      <c r="D323" s="202" t="s">
        <v>1027</v>
      </c>
      <c r="E323" s="271" t="s">
        <v>237</v>
      </c>
      <c r="F323" s="63" t="s">
        <v>237</v>
      </c>
      <c r="G323" s="63" t="s">
        <v>237</v>
      </c>
      <c r="H323" s="63" t="s">
        <v>237</v>
      </c>
      <c r="I323" s="63" t="s">
        <v>237</v>
      </c>
      <c r="J323" s="63" t="s">
        <v>237</v>
      </c>
      <c r="K323" s="63" t="s">
        <v>237</v>
      </c>
      <c r="L323" s="63" t="s">
        <v>237</v>
      </c>
      <c r="M323" s="63" t="s">
        <v>237</v>
      </c>
      <c r="N323" s="63" t="s">
        <v>237</v>
      </c>
      <c r="O323" s="63" t="s">
        <v>237</v>
      </c>
      <c r="P323" s="63" t="s">
        <v>237</v>
      </c>
      <c r="Q323" s="294"/>
      <c r="R323" s="63"/>
      <c r="S323" s="63"/>
      <c r="T323" s="63"/>
      <c r="U323" s="63"/>
      <c r="V323" s="63"/>
      <c r="W323" s="63"/>
      <c r="X323" s="63"/>
      <c r="Y323" s="63"/>
      <c r="Z323" s="63"/>
      <c r="AA323" s="63"/>
      <c r="AB323" s="63"/>
    </row>
    <row r="324" spans="1:28" ht="24">
      <c r="A324" s="96" t="s">
        <v>114</v>
      </c>
      <c r="B324" s="87" t="s">
        <v>42</v>
      </c>
      <c r="C324" s="203" t="s">
        <v>1025</v>
      </c>
      <c r="D324" s="202" t="s">
        <v>148</v>
      </c>
      <c r="E324" s="271" t="s">
        <v>237</v>
      </c>
      <c r="F324" s="63" t="s">
        <v>237</v>
      </c>
      <c r="G324" s="63" t="s">
        <v>237</v>
      </c>
      <c r="H324" s="63" t="s">
        <v>237</v>
      </c>
      <c r="I324" s="63" t="s">
        <v>237</v>
      </c>
      <c r="J324" s="63" t="s">
        <v>237</v>
      </c>
      <c r="K324" s="63" t="s">
        <v>237</v>
      </c>
      <c r="L324" s="63" t="s">
        <v>237</v>
      </c>
      <c r="M324" s="63" t="s">
        <v>237</v>
      </c>
      <c r="N324" s="63" t="s">
        <v>237</v>
      </c>
      <c r="O324" s="63" t="s">
        <v>237</v>
      </c>
      <c r="P324" s="63" t="s">
        <v>237</v>
      </c>
      <c r="Q324" s="292"/>
      <c r="R324" s="64"/>
      <c r="S324" s="64"/>
      <c r="T324" s="64"/>
      <c r="U324" s="64"/>
      <c r="V324" s="64"/>
      <c r="W324" s="64"/>
      <c r="X324" s="64"/>
      <c r="Y324" s="64"/>
      <c r="Z324" s="64"/>
      <c r="AA324" s="64"/>
      <c r="AB324" s="64"/>
    </row>
    <row r="325" spans="1:28" ht="12.75" customHeight="1">
      <c r="A325" s="96" t="s">
        <v>276</v>
      </c>
      <c r="B325" s="82" t="s">
        <v>43</v>
      </c>
      <c r="C325" s="203" t="s">
        <v>1025</v>
      </c>
      <c r="D325" s="202" t="s">
        <v>1026</v>
      </c>
      <c r="E325" s="271" t="s">
        <v>237</v>
      </c>
      <c r="F325" s="63" t="s">
        <v>237</v>
      </c>
      <c r="G325" s="63" t="s">
        <v>237</v>
      </c>
      <c r="H325" s="63" t="s">
        <v>237</v>
      </c>
      <c r="I325" s="63" t="s">
        <v>237</v>
      </c>
      <c r="J325" s="63" t="s">
        <v>237</v>
      </c>
      <c r="K325" s="63" t="s">
        <v>237</v>
      </c>
      <c r="L325" s="63" t="s">
        <v>237</v>
      </c>
      <c r="M325" s="63" t="s">
        <v>237</v>
      </c>
      <c r="N325" s="63" t="s">
        <v>237</v>
      </c>
      <c r="O325" s="63" t="s">
        <v>237</v>
      </c>
      <c r="P325" s="63" t="s">
        <v>237</v>
      </c>
      <c r="Q325" s="292"/>
      <c r="R325" s="64"/>
      <c r="S325" s="64"/>
      <c r="T325" s="64"/>
      <c r="U325" s="64"/>
      <c r="V325" s="64"/>
      <c r="W325" s="64"/>
      <c r="X325" s="64"/>
      <c r="Y325" s="64"/>
      <c r="Z325" s="64"/>
      <c r="AA325" s="64"/>
      <c r="AB325" s="64"/>
    </row>
    <row r="326" spans="1:28" ht="12.75" customHeight="1">
      <c r="A326" s="96" t="s">
        <v>277</v>
      </c>
      <c r="B326" s="82" t="s">
        <v>44</v>
      </c>
      <c r="C326" s="203" t="s">
        <v>1025</v>
      </c>
      <c r="D326" s="202" t="s">
        <v>1026</v>
      </c>
      <c r="E326" s="271" t="s">
        <v>237</v>
      </c>
      <c r="F326" s="63" t="s">
        <v>237</v>
      </c>
      <c r="G326" s="63" t="s">
        <v>237</v>
      </c>
      <c r="H326" s="63" t="s">
        <v>237</v>
      </c>
      <c r="I326" s="63" t="s">
        <v>237</v>
      </c>
      <c r="J326" s="63" t="s">
        <v>237</v>
      </c>
      <c r="K326" s="63" t="s">
        <v>237</v>
      </c>
      <c r="L326" s="63" t="s">
        <v>237</v>
      </c>
      <c r="M326" s="63" t="s">
        <v>237</v>
      </c>
      <c r="N326" s="63" t="s">
        <v>237</v>
      </c>
      <c r="O326" s="63" t="s">
        <v>237</v>
      </c>
      <c r="P326" s="63" t="s">
        <v>237</v>
      </c>
      <c r="Q326" s="292"/>
      <c r="R326" s="64"/>
      <c r="S326" s="64"/>
      <c r="T326" s="64"/>
      <c r="U326" s="64"/>
      <c r="V326" s="64"/>
      <c r="W326" s="64"/>
      <c r="X326" s="64"/>
      <c r="Y326" s="64"/>
      <c r="Z326" s="64"/>
      <c r="AA326" s="64"/>
      <c r="AB326" s="64"/>
    </row>
    <row r="327" spans="1:28" ht="12.75" customHeight="1">
      <c r="A327" s="96" t="s">
        <v>207</v>
      </c>
      <c r="B327" s="82" t="s">
        <v>45</v>
      </c>
      <c r="C327" s="203" t="s">
        <v>1025</v>
      </c>
      <c r="D327" s="202" t="s">
        <v>1026</v>
      </c>
      <c r="E327" s="271" t="s">
        <v>237</v>
      </c>
      <c r="F327" s="63" t="s">
        <v>237</v>
      </c>
      <c r="G327" s="63" t="s">
        <v>237</v>
      </c>
      <c r="H327" s="63" t="s">
        <v>237</v>
      </c>
      <c r="I327" s="63" t="s">
        <v>237</v>
      </c>
      <c r="J327" s="63" t="s">
        <v>237</v>
      </c>
      <c r="K327" s="63" t="s">
        <v>237</v>
      </c>
      <c r="L327" s="63" t="s">
        <v>237</v>
      </c>
      <c r="M327" s="63" t="s">
        <v>237</v>
      </c>
      <c r="N327" s="63" t="s">
        <v>237</v>
      </c>
      <c r="O327" s="63" t="s">
        <v>237</v>
      </c>
      <c r="P327" s="63" t="s">
        <v>237</v>
      </c>
      <c r="Q327" s="292"/>
      <c r="R327" s="64"/>
      <c r="S327" s="64"/>
      <c r="T327" s="64"/>
      <c r="U327" s="64"/>
      <c r="V327" s="64"/>
      <c r="W327" s="64"/>
      <c r="X327" s="64"/>
      <c r="Y327" s="64"/>
      <c r="Z327" s="64"/>
      <c r="AA327" s="64"/>
      <c r="AB327" s="64"/>
    </row>
    <row r="328" spans="1:28" ht="22.5" customHeight="1">
      <c r="A328" s="96" t="s">
        <v>282</v>
      </c>
      <c r="B328" s="82" t="s">
        <v>46</v>
      </c>
      <c r="C328" s="203" t="s">
        <v>1025</v>
      </c>
      <c r="D328" s="202" t="s">
        <v>1026</v>
      </c>
      <c r="E328" s="271" t="s">
        <v>237</v>
      </c>
      <c r="F328" s="63" t="s">
        <v>237</v>
      </c>
      <c r="G328" s="63" t="s">
        <v>237</v>
      </c>
      <c r="H328" s="63" t="s">
        <v>237</v>
      </c>
      <c r="I328" s="63" t="s">
        <v>237</v>
      </c>
      <c r="J328" s="63" t="s">
        <v>237</v>
      </c>
      <c r="K328" s="63" t="s">
        <v>237</v>
      </c>
      <c r="L328" s="63" t="s">
        <v>237</v>
      </c>
      <c r="M328" s="63" t="s">
        <v>237</v>
      </c>
      <c r="N328" s="63" t="s">
        <v>237</v>
      </c>
      <c r="O328" s="63" t="s">
        <v>237</v>
      </c>
      <c r="P328" s="63" t="s">
        <v>237</v>
      </c>
      <c r="Q328" s="292"/>
      <c r="R328" s="64"/>
      <c r="S328" s="64"/>
      <c r="T328" s="64"/>
      <c r="U328" s="64"/>
      <c r="V328" s="64"/>
      <c r="W328" s="64"/>
      <c r="X328" s="64"/>
      <c r="Y328" s="64"/>
      <c r="Z328" s="64"/>
      <c r="AA328" s="64"/>
      <c r="AB328" s="64"/>
    </row>
    <row r="329" spans="1:28" ht="21" customHeight="1">
      <c r="A329" s="96" t="s">
        <v>278</v>
      </c>
      <c r="B329" s="82" t="s">
        <v>47</v>
      </c>
      <c r="C329" s="203" t="s">
        <v>1025</v>
      </c>
      <c r="D329" s="202" t="s">
        <v>1026</v>
      </c>
      <c r="E329" s="271" t="s">
        <v>237</v>
      </c>
      <c r="F329" s="63" t="s">
        <v>237</v>
      </c>
      <c r="G329" s="63" t="s">
        <v>237</v>
      </c>
      <c r="H329" s="63" t="s">
        <v>237</v>
      </c>
      <c r="I329" s="63" t="s">
        <v>237</v>
      </c>
      <c r="J329" s="63" t="s">
        <v>237</v>
      </c>
      <c r="K329" s="63" t="s">
        <v>237</v>
      </c>
      <c r="L329" s="63" t="s">
        <v>237</v>
      </c>
      <c r="M329" s="63" t="s">
        <v>237</v>
      </c>
      <c r="N329" s="63" t="s">
        <v>237</v>
      </c>
      <c r="O329" s="63" t="s">
        <v>237</v>
      </c>
      <c r="P329" s="63" t="s">
        <v>237</v>
      </c>
      <c r="Q329" s="292"/>
      <c r="R329" s="64"/>
      <c r="S329" s="64"/>
      <c r="T329" s="64"/>
      <c r="U329" s="64"/>
      <c r="V329" s="64"/>
      <c r="W329" s="64"/>
      <c r="X329" s="64"/>
      <c r="Y329" s="64"/>
      <c r="Z329" s="64"/>
      <c r="AA329" s="64"/>
      <c r="AB329" s="64"/>
    </row>
    <row r="330" spans="1:28" ht="55.5" customHeight="1">
      <c r="A330" s="96" t="s">
        <v>283</v>
      </c>
      <c r="B330" s="82" t="s">
        <v>48</v>
      </c>
      <c r="C330" s="11" t="s">
        <v>1025</v>
      </c>
      <c r="D330" s="10" t="s">
        <v>1066</v>
      </c>
      <c r="E330" s="271" t="s">
        <v>237</v>
      </c>
      <c r="F330" s="63" t="s">
        <v>237</v>
      </c>
      <c r="G330" s="63" t="s">
        <v>237</v>
      </c>
      <c r="H330" s="63" t="s">
        <v>237</v>
      </c>
      <c r="I330" s="63" t="s">
        <v>237</v>
      </c>
      <c r="J330" s="63" t="s">
        <v>237</v>
      </c>
      <c r="K330" s="63" t="s">
        <v>237</v>
      </c>
      <c r="L330" s="63" t="s">
        <v>237</v>
      </c>
      <c r="M330" s="63" t="s">
        <v>237</v>
      </c>
      <c r="N330" s="63" t="s">
        <v>237</v>
      </c>
      <c r="O330" s="63" t="s">
        <v>237</v>
      </c>
      <c r="P330" s="63" t="s">
        <v>237</v>
      </c>
      <c r="Q330" s="292"/>
      <c r="R330" s="64"/>
      <c r="S330" s="64"/>
      <c r="T330" s="64"/>
      <c r="U330" s="64"/>
      <c r="V330" s="64"/>
      <c r="W330" s="64"/>
      <c r="X330" s="64"/>
      <c r="Y330" s="64"/>
      <c r="Z330" s="64"/>
      <c r="AA330" s="64"/>
      <c r="AB330" s="64"/>
    </row>
    <row r="331" spans="1:28" ht="80.25" customHeight="1">
      <c r="A331" s="96" t="s">
        <v>279</v>
      </c>
      <c r="B331" s="82" t="s">
        <v>49</v>
      </c>
      <c r="C331" s="203" t="s">
        <v>1025</v>
      </c>
      <c r="D331" s="202" t="s">
        <v>1067</v>
      </c>
      <c r="E331" s="271" t="s">
        <v>237</v>
      </c>
      <c r="F331" s="63" t="s">
        <v>237</v>
      </c>
      <c r="G331" s="63" t="s">
        <v>237</v>
      </c>
      <c r="H331" s="63" t="s">
        <v>237</v>
      </c>
      <c r="I331" s="63" t="s">
        <v>237</v>
      </c>
      <c r="J331" s="63" t="s">
        <v>237</v>
      </c>
      <c r="K331" s="63" t="s">
        <v>237</v>
      </c>
      <c r="L331" s="63" t="s">
        <v>237</v>
      </c>
      <c r="M331" s="63" t="s">
        <v>237</v>
      </c>
      <c r="N331" s="63" t="s">
        <v>237</v>
      </c>
      <c r="O331" s="63" t="s">
        <v>237</v>
      </c>
      <c r="P331" s="63" t="s">
        <v>237</v>
      </c>
      <c r="Q331" s="292"/>
      <c r="R331" s="64"/>
      <c r="S331" s="64"/>
      <c r="T331" s="64"/>
      <c r="U331" s="64"/>
      <c r="V331" s="64"/>
      <c r="W331" s="64"/>
      <c r="X331" s="64"/>
      <c r="Y331" s="64"/>
      <c r="Z331" s="64"/>
      <c r="AA331" s="64"/>
      <c r="AB331" s="64"/>
    </row>
    <row r="332" spans="1:28" ht="27.75" customHeight="1">
      <c r="A332" s="96" t="s">
        <v>280</v>
      </c>
      <c r="B332" s="82" t="s">
        <v>50</v>
      </c>
      <c r="C332" s="203" t="s">
        <v>1025</v>
      </c>
      <c r="D332" s="202" t="s">
        <v>1060</v>
      </c>
      <c r="E332" s="271" t="s">
        <v>237</v>
      </c>
      <c r="F332" s="63" t="s">
        <v>237</v>
      </c>
      <c r="G332" s="63" t="s">
        <v>237</v>
      </c>
      <c r="H332" s="63" t="s">
        <v>237</v>
      </c>
      <c r="I332" s="63" t="s">
        <v>237</v>
      </c>
      <c r="J332" s="63" t="s">
        <v>237</v>
      </c>
      <c r="K332" s="63" t="s">
        <v>237</v>
      </c>
      <c r="L332" s="63" t="s">
        <v>237</v>
      </c>
      <c r="M332" s="63" t="s">
        <v>237</v>
      </c>
      <c r="N332" s="63" t="s">
        <v>237</v>
      </c>
      <c r="O332" s="63" t="s">
        <v>237</v>
      </c>
      <c r="P332" s="63" t="s">
        <v>237</v>
      </c>
      <c r="Q332" s="292"/>
      <c r="R332" s="64"/>
      <c r="S332" s="64"/>
      <c r="T332" s="64"/>
      <c r="U332" s="64"/>
      <c r="V332" s="64"/>
      <c r="W332" s="64"/>
      <c r="X332" s="64"/>
      <c r="Y332" s="64"/>
      <c r="Z332" s="64"/>
      <c r="AA332" s="64"/>
      <c r="AB332" s="64"/>
    </row>
    <row r="333" spans="1:28" ht="12.75" customHeight="1">
      <c r="A333" s="96" t="s">
        <v>281</v>
      </c>
      <c r="B333" s="82" t="s">
        <v>51</v>
      </c>
      <c r="C333" s="203" t="s">
        <v>1025</v>
      </c>
      <c r="D333" s="202" t="s">
        <v>1026</v>
      </c>
      <c r="E333" s="271" t="s">
        <v>237</v>
      </c>
      <c r="F333" s="63" t="s">
        <v>237</v>
      </c>
      <c r="G333" s="63" t="s">
        <v>237</v>
      </c>
      <c r="H333" s="63" t="s">
        <v>237</v>
      </c>
      <c r="I333" s="63" t="s">
        <v>237</v>
      </c>
      <c r="J333" s="63" t="s">
        <v>237</v>
      </c>
      <c r="K333" s="63" t="s">
        <v>237</v>
      </c>
      <c r="L333" s="63" t="s">
        <v>237</v>
      </c>
      <c r="M333" s="63" t="s">
        <v>237</v>
      </c>
      <c r="N333" s="63" t="s">
        <v>237</v>
      </c>
      <c r="O333" s="63" t="s">
        <v>237</v>
      </c>
      <c r="P333" s="63" t="s">
        <v>237</v>
      </c>
      <c r="Q333" s="292"/>
      <c r="R333" s="64"/>
      <c r="S333" s="64"/>
      <c r="T333" s="64"/>
      <c r="U333" s="64"/>
      <c r="V333" s="64"/>
      <c r="W333" s="64"/>
      <c r="X333" s="64"/>
      <c r="Y333" s="64"/>
      <c r="Z333" s="64"/>
      <c r="AA333" s="64"/>
      <c r="AB333" s="64"/>
    </row>
    <row r="334" spans="1:28" ht="84">
      <c r="A334" s="96" t="s">
        <v>87</v>
      </c>
      <c r="B334" s="87" t="s">
        <v>52</v>
      </c>
      <c r="C334" s="203" t="s">
        <v>1025</v>
      </c>
      <c r="D334" s="202" t="s">
        <v>1068</v>
      </c>
      <c r="E334" s="271" t="s">
        <v>237</v>
      </c>
      <c r="F334" s="63" t="s">
        <v>237</v>
      </c>
      <c r="G334" s="63" t="s">
        <v>237</v>
      </c>
      <c r="H334" s="63" t="s">
        <v>237</v>
      </c>
      <c r="I334" s="63" t="s">
        <v>237</v>
      </c>
      <c r="J334" s="63" t="s">
        <v>237</v>
      </c>
      <c r="K334" s="63" t="s">
        <v>237</v>
      </c>
      <c r="L334" s="63" t="s">
        <v>237</v>
      </c>
      <c r="M334" s="63" t="s">
        <v>237</v>
      </c>
      <c r="N334" s="63" t="s">
        <v>237</v>
      </c>
      <c r="O334" s="63" t="s">
        <v>237</v>
      </c>
      <c r="P334" s="63" t="s">
        <v>237</v>
      </c>
      <c r="Q334" s="292"/>
      <c r="R334" s="64"/>
      <c r="S334" s="64"/>
      <c r="T334" s="64"/>
      <c r="U334" s="64"/>
      <c r="V334" s="64"/>
      <c r="W334" s="64"/>
      <c r="X334" s="64"/>
      <c r="Y334" s="64"/>
      <c r="Z334" s="64"/>
      <c r="AA334" s="64"/>
      <c r="AB334" s="64"/>
    </row>
    <row r="335" spans="1:28" ht="60">
      <c r="A335" s="96" t="s">
        <v>89</v>
      </c>
      <c r="B335" s="82" t="s">
        <v>53</v>
      </c>
      <c r="C335" s="203" t="s">
        <v>1025</v>
      </c>
      <c r="D335" s="202" t="s">
        <v>1069</v>
      </c>
      <c r="E335" s="271" t="s">
        <v>237</v>
      </c>
      <c r="F335" s="63" t="s">
        <v>237</v>
      </c>
      <c r="G335" s="63" t="s">
        <v>237</v>
      </c>
      <c r="H335" s="63" t="s">
        <v>237</v>
      </c>
      <c r="I335" s="63" t="s">
        <v>237</v>
      </c>
      <c r="J335" s="63" t="s">
        <v>237</v>
      </c>
      <c r="K335" s="63" t="s">
        <v>237</v>
      </c>
      <c r="L335" s="63" t="s">
        <v>237</v>
      </c>
      <c r="M335" s="63" t="s">
        <v>237</v>
      </c>
      <c r="N335" s="63" t="s">
        <v>237</v>
      </c>
      <c r="O335" s="63" t="s">
        <v>237</v>
      </c>
      <c r="P335" s="63" t="s">
        <v>237</v>
      </c>
      <c r="Q335" s="292"/>
      <c r="R335" s="64"/>
      <c r="S335" s="64"/>
      <c r="T335" s="64"/>
      <c r="U335" s="64"/>
      <c r="V335" s="64"/>
      <c r="W335" s="64"/>
      <c r="X335" s="64"/>
      <c r="Y335" s="64"/>
      <c r="Z335" s="64"/>
      <c r="AA335" s="64"/>
      <c r="AB335" s="64"/>
    </row>
    <row r="336" spans="1:28" ht="78.75" hidden="1">
      <c r="A336" s="78" t="s">
        <v>88</v>
      </c>
      <c r="B336" s="100" t="s">
        <v>309</v>
      </c>
      <c r="C336" s="203" t="s">
        <v>1057</v>
      </c>
      <c r="D336" s="202" t="s">
        <v>1026</v>
      </c>
      <c r="E336" s="271" t="s">
        <v>237</v>
      </c>
      <c r="F336" s="63" t="s">
        <v>237</v>
      </c>
      <c r="G336" s="63" t="s">
        <v>237</v>
      </c>
      <c r="H336" s="63" t="s">
        <v>237</v>
      </c>
      <c r="I336" s="63" t="s">
        <v>237</v>
      </c>
      <c r="J336" s="63" t="s">
        <v>237</v>
      </c>
      <c r="K336" s="63" t="s">
        <v>237</v>
      </c>
      <c r="L336" s="63" t="s">
        <v>237</v>
      </c>
      <c r="M336" s="63" t="s">
        <v>237</v>
      </c>
      <c r="N336" s="63" t="s">
        <v>237</v>
      </c>
      <c r="O336" s="63" t="s">
        <v>237</v>
      </c>
      <c r="P336" s="63" t="s">
        <v>237</v>
      </c>
      <c r="Q336" s="290"/>
      <c r="R336" s="63"/>
      <c r="S336" s="63"/>
      <c r="T336" s="63"/>
      <c r="U336" s="63"/>
      <c r="V336" s="63"/>
      <c r="W336" s="63"/>
      <c r="X336" s="63"/>
      <c r="Y336" s="63"/>
      <c r="Z336" s="63"/>
      <c r="AA336" s="63"/>
      <c r="AB336" s="63"/>
    </row>
    <row r="337" spans="1:28" s="6" customFormat="1" ht="18" hidden="1">
      <c r="A337" s="261" t="s">
        <v>240</v>
      </c>
      <c r="B337" s="241"/>
      <c r="C337" s="234"/>
      <c r="D337" s="262"/>
      <c r="E337" s="298"/>
      <c r="F337" s="299"/>
      <c r="G337" s="299"/>
      <c r="H337" s="299"/>
      <c r="I337" s="272"/>
      <c r="J337" s="272"/>
      <c r="K337" s="272"/>
      <c r="L337" s="272"/>
      <c r="M337" s="272"/>
      <c r="N337" s="272"/>
      <c r="O337" s="272"/>
      <c r="P337" s="272"/>
      <c r="Q337" s="272"/>
      <c r="R337" s="299"/>
      <c r="S337" s="299"/>
      <c r="T337" s="299"/>
      <c r="U337" s="299"/>
      <c r="V337" s="299"/>
      <c r="W337" s="299"/>
      <c r="X337" s="299"/>
      <c r="Y337" s="299"/>
      <c r="Z337" s="299"/>
      <c r="AA337" s="299"/>
      <c r="AB337" s="299"/>
    </row>
    <row r="338" spans="1:28" ht="67.5" hidden="1">
      <c r="A338" s="263" t="s">
        <v>147</v>
      </c>
      <c r="B338" s="201" t="s">
        <v>310</v>
      </c>
      <c r="C338" s="202" t="s">
        <v>1057</v>
      </c>
      <c r="D338" s="202" t="s">
        <v>1026</v>
      </c>
      <c r="E338" s="286" t="s">
        <v>237</v>
      </c>
      <c r="F338" s="433" t="s">
        <v>237</v>
      </c>
      <c r="G338" s="433" t="s">
        <v>237</v>
      </c>
      <c r="H338" s="433" t="s">
        <v>237</v>
      </c>
      <c r="I338" s="63" t="s">
        <v>237</v>
      </c>
      <c r="J338" s="63" t="s">
        <v>237</v>
      </c>
      <c r="K338" s="63" t="s">
        <v>237</v>
      </c>
      <c r="L338" s="63" t="s">
        <v>237</v>
      </c>
      <c r="M338" s="63" t="s">
        <v>237</v>
      </c>
      <c r="N338" s="63" t="s">
        <v>237</v>
      </c>
      <c r="O338" s="63" t="s">
        <v>237</v>
      </c>
      <c r="P338" s="63" t="s">
        <v>237</v>
      </c>
      <c r="Q338" s="272"/>
      <c r="R338" s="433"/>
      <c r="S338" s="433"/>
      <c r="T338" s="433"/>
      <c r="U338" s="433"/>
      <c r="V338" s="433"/>
      <c r="W338" s="433"/>
      <c r="X338" s="433"/>
      <c r="Y338" s="433"/>
      <c r="Z338" s="433"/>
      <c r="AA338" s="433"/>
      <c r="AB338" s="433"/>
    </row>
    <row r="339" spans="1:28" ht="70.5" customHeight="1" hidden="1">
      <c r="A339" s="263" t="s">
        <v>145</v>
      </c>
      <c r="B339" s="187" t="s">
        <v>311</v>
      </c>
      <c r="C339" s="188" t="s">
        <v>1057</v>
      </c>
      <c r="D339" s="246" t="s">
        <v>1026</v>
      </c>
      <c r="E339" s="286" t="s">
        <v>237</v>
      </c>
      <c r="F339" s="433" t="s">
        <v>237</v>
      </c>
      <c r="G339" s="433" t="s">
        <v>237</v>
      </c>
      <c r="H339" s="433" t="s">
        <v>237</v>
      </c>
      <c r="I339" s="63" t="s">
        <v>237</v>
      </c>
      <c r="J339" s="63" t="s">
        <v>237</v>
      </c>
      <c r="K339" s="63" t="s">
        <v>237</v>
      </c>
      <c r="L339" s="63" t="s">
        <v>237</v>
      </c>
      <c r="M339" s="63" t="s">
        <v>237</v>
      </c>
      <c r="N339" s="63" t="s">
        <v>237</v>
      </c>
      <c r="O339" s="63" t="s">
        <v>237</v>
      </c>
      <c r="P339" s="63" t="s">
        <v>237</v>
      </c>
      <c r="Q339" s="272"/>
      <c r="R339" s="272"/>
      <c r="S339" s="272"/>
      <c r="T339" s="272"/>
      <c r="U339" s="272"/>
      <c r="V339" s="272"/>
      <c r="W339" s="272"/>
      <c r="X339" s="272"/>
      <c r="Y339" s="272"/>
      <c r="Z339" s="272"/>
      <c r="AA339" s="272"/>
      <c r="AB339" s="272"/>
    </row>
    <row r="340" spans="1:28" ht="18" hidden="1">
      <c r="A340" s="242" t="s">
        <v>251</v>
      </c>
      <c r="B340" s="173"/>
      <c r="C340" s="436"/>
      <c r="D340" s="436"/>
      <c r="E340" s="438"/>
      <c r="F340" s="432"/>
      <c r="G340" s="432"/>
      <c r="H340" s="432"/>
      <c r="I340" s="432"/>
      <c r="J340" s="432"/>
      <c r="K340" s="432"/>
      <c r="L340" s="432"/>
      <c r="M340" s="432"/>
      <c r="N340" s="432"/>
      <c r="O340" s="432"/>
      <c r="P340" s="432"/>
      <c r="Q340" s="432"/>
      <c r="R340" s="432"/>
      <c r="S340" s="432"/>
      <c r="T340" s="432"/>
      <c r="U340" s="432"/>
      <c r="V340" s="432"/>
      <c r="W340" s="432"/>
      <c r="X340" s="432"/>
      <c r="Y340" s="432"/>
      <c r="Z340" s="432"/>
      <c r="AA340" s="432"/>
      <c r="AB340" s="432"/>
    </row>
    <row r="341" spans="1:28" ht="22.5" hidden="1">
      <c r="A341" s="242" t="s">
        <v>97</v>
      </c>
      <c r="B341" s="175" t="s">
        <v>181</v>
      </c>
      <c r="C341" s="202" t="s">
        <v>1057</v>
      </c>
      <c r="D341" s="202" t="s">
        <v>1026</v>
      </c>
      <c r="E341" s="286" t="s">
        <v>237</v>
      </c>
      <c r="F341" s="433" t="s">
        <v>237</v>
      </c>
      <c r="G341" s="433" t="s">
        <v>237</v>
      </c>
      <c r="H341" s="433" t="s">
        <v>237</v>
      </c>
      <c r="I341" s="433" t="s">
        <v>237</v>
      </c>
      <c r="J341" s="433" t="s">
        <v>237</v>
      </c>
      <c r="K341" s="433" t="s">
        <v>237</v>
      </c>
      <c r="L341" s="433" t="s">
        <v>237</v>
      </c>
      <c r="M341" s="433" t="s">
        <v>237</v>
      </c>
      <c r="N341" s="433" t="s">
        <v>237</v>
      </c>
      <c r="O341" s="433" t="s">
        <v>237</v>
      </c>
      <c r="P341" s="433" t="s">
        <v>237</v>
      </c>
      <c r="Q341" s="433" t="s">
        <v>237</v>
      </c>
      <c r="R341" s="433" t="s">
        <v>237</v>
      </c>
      <c r="S341" s="433"/>
      <c r="T341" s="433"/>
      <c r="U341" s="433"/>
      <c r="V341" s="433"/>
      <c r="W341" s="433"/>
      <c r="X341" s="433"/>
      <c r="Y341" s="433"/>
      <c r="Z341" s="433"/>
      <c r="AA341" s="433"/>
      <c r="AB341" s="433"/>
    </row>
    <row r="342" spans="1:28" ht="18" hidden="1">
      <c r="A342" s="259" t="s">
        <v>251</v>
      </c>
      <c r="B342" s="173"/>
      <c r="C342" s="436"/>
      <c r="D342" s="436"/>
      <c r="E342" s="438"/>
      <c r="F342" s="432"/>
      <c r="G342" s="432"/>
      <c r="H342" s="432"/>
      <c r="I342" s="432"/>
      <c r="J342" s="432"/>
      <c r="K342" s="432"/>
      <c r="L342" s="432"/>
      <c r="M342" s="432"/>
      <c r="N342" s="432"/>
      <c r="O342" s="432"/>
      <c r="P342" s="432"/>
      <c r="Q342" s="432"/>
      <c r="R342" s="432"/>
      <c r="S342" s="432"/>
      <c r="T342" s="432"/>
      <c r="U342" s="432"/>
      <c r="V342" s="432"/>
      <c r="W342" s="432"/>
      <c r="X342" s="432"/>
      <c r="Y342" s="432"/>
      <c r="Z342" s="432"/>
      <c r="AA342" s="432"/>
      <c r="AB342" s="432"/>
    </row>
    <row r="343" spans="1:28" ht="22.5" hidden="1">
      <c r="A343" s="259" t="s">
        <v>103</v>
      </c>
      <c r="B343" s="175" t="s">
        <v>182</v>
      </c>
      <c r="C343" s="202" t="s">
        <v>1057</v>
      </c>
      <c r="D343" s="202" t="s">
        <v>1026</v>
      </c>
      <c r="E343" s="286" t="s">
        <v>237</v>
      </c>
      <c r="F343" s="433" t="s">
        <v>237</v>
      </c>
      <c r="G343" s="433" t="s">
        <v>237</v>
      </c>
      <c r="H343" s="433" t="s">
        <v>237</v>
      </c>
      <c r="I343" s="433" t="s">
        <v>237</v>
      </c>
      <c r="J343" s="433" t="s">
        <v>237</v>
      </c>
      <c r="K343" s="433" t="s">
        <v>237</v>
      </c>
      <c r="L343" s="433" t="s">
        <v>237</v>
      </c>
      <c r="M343" s="433" t="s">
        <v>237</v>
      </c>
      <c r="N343" s="433" t="s">
        <v>237</v>
      </c>
      <c r="O343" s="433" t="s">
        <v>237</v>
      </c>
      <c r="P343" s="433" t="s">
        <v>237</v>
      </c>
      <c r="Q343" s="433" t="s">
        <v>237</v>
      </c>
      <c r="R343" s="433" t="s">
        <v>237</v>
      </c>
      <c r="S343" s="433"/>
      <c r="T343" s="433"/>
      <c r="U343" s="433"/>
      <c r="V343" s="433"/>
      <c r="W343" s="433"/>
      <c r="X343" s="433"/>
      <c r="Y343" s="433"/>
      <c r="Z343" s="433"/>
      <c r="AA343" s="433"/>
      <c r="AB343" s="433"/>
    </row>
    <row r="344" spans="1:28" ht="33.75" hidden="1">
      <c r="A344" s="259" t="s">
        <v>100</v>
      </c>
      <c r="B344" s="170" t="s">
        <v>183</v>
      </c>
      <c r="C344" s="203" t="s">
        <v>1057</v>
      </c>
      <c r="D344" s="202" t="s">
        <v>1026</v>
      </c>
      <c r="E344" s="286" t="s">
        <v>237</v>
      </c>
      <c r="F344" s="433" t="s">
        <v>237</v>
      </c>
      <c r="G344" s="433" t="s">
        <v>237</v>
      </c>
      <c r="H344" s="433" t="s">
        <v>237</v>
      </c>
      <c r="I344" s="433" t="s">
        <v>237</v>
      </c>
      <c r="J344" s="433" t="s">
        <v>237</v>
      </c>
      <c r="K344" s="433" t="s">
        <v>237</v>
      </c>
      <c r="L344" s="433" t="s">
        <v>237</v>
      </c>
      <c r="M344" s="433" t="s">
        <v>237</v>
      </c>
      <c r="N344" s="433" t="s">
        <v>237</v>
      </c>
      <c r="O344" s="433" t="s">
        <v>237</v>
      </c>
      <c r="P344" s="433" t="s">
        <v>237</v>
      </c>
      <c r="Q344" s="433" t="s">
        <v>237</v>
      </c>
      <c r="R344" s="433" t="s">
        <v>237</v>
      </c>
      <c r="S344" s="272"/>
      <c r="T344" s="272"/>
      <c r="U344" s="272"/>
      <c r="V344" s="272"/>
      <c r="W344" s="272"/>
      <c r="X344" s="272"/>
      <c r="Y344" s="272"/>
      <c r="Z344" s="272"/>
      <c r="AA344" s="272"/>
      <c r="AB344" s="272"/>
    </row>
    <row r="345" spans="1:28" ht="15" customHeight="1" hidden="1">
      <c r="A345" s="259" t="s">
        <v>104</v>
      </c>
      <c r="B345" s="175" t="s">
        <v>184</v>
      </c>
      <c r="C345" s="203" t="s">
        <v>1057</v>
      </c>
      <c r="D345" s="202" t="s">
        <v>1026</v>
      </c>
      <c r="E345" s="286" t="s">
        <v>237</v>
      </c>
      <c r="F345" s="433" t="s">
        <v>237</v>
      </c>
      <c r="G345" s="433" t="s">
        <v>237</v>
      </c>
      <c r="H345" s="433" t="s">
        <v>237</v>
      </c>
      <c r="I345" s="433" t="s">
        <v>237</v>
      </c>
      <c r="J345" s="433" t="s">
        <v>237</v>
      </c>
      <c r="K345" s="433" t="s">
        <v>237</v>
      </c>
      <c r="L345" s="433" t="s">
        <v>237</v>
      </c>
      <c r="M345" s="433" t="s">
        <v>237</v>
      </c>
      <c r="N345" s="433" t="s">
        <v>237</v>
      </c>
      <c r="O345" s="433" t="s">
        <v>237</v>
      </c>
      <c r="P345" s="433" t="s">
        <v>237</v>
      </c>
      <c r="Q345" s="433" t="s">
        <v>237</v>
      </c>
      <c r="R345" s="433" t="s">
        <v>237</v>
      </c>
      <c r="S345" s="272"/>
      <c r="T345" s="272"/>
      <c r="U345" s="272"/>
      <c r="V345" s="272"/>
      <c r="W345" s="272"/>
      <c r="X345" s="272"/>
      <c r="Y345" s="272"/>
      <c r="Z345" s="272"/>
      <c r="AA345" s="272"/>
      <c r="AB345" s="272"/>
    </row>
    <row r="346" spans="1:28" ht="15" customHeight="1" hidden="1">
      <c r="A346" s="259" t="s">
        <v>101</v>
      </c>
      <c r="B346" s="170" t="s">
        <v>185</v>
      </c>
      <c r="C346" s="203" t="s">
        <v>1057</v>
      </c>
      <c r="D346" s="202" t="s">
        <v>1026</v>
      </c>
      <c r="E346" s="286" t="s">
        <v>237</v>
      </c>
      <c r="F346" s="433" t="s">
        <v>237</v>
      </c>
      <c r="G346" s="433" t="s">
        <v>237</v>
      </c>
      <c r="H346" s="433" t="s">
        <v>237</v>
      </c>
      <c r="I346" s="433" t="s">
        <v>237</v>
      </c>
      <c r="J346" s="433" t="s">
        <v>237</v>
      </c>
      <c r="K346" s="433" t="s">
        <v>237</v>
      </c>
      <c r="L346" s="433" t="s">
        <v>237</v>
      </c>
      <c r="M346" s="433" t="s">
        <v>237</v>
      </c>
      <c r="N346" s="433" t="s">
        <v>237</v>
      </c>
      <c r="O346" s="433" t="s">
        <v>237</v>
      </c>
      <c r="P346" s="433" t="s">
        <v>237</v>
      </c>
      <c r="Q346" s="433" t="s">
        <v>237</v>
      </c>
      <c r="R346" s="433" t="s">
        <v>237</v>
      </c>
      <c r="S346" s="272"/>
      <c r="T346" s="272"/>
      <c r="U346" s="272"/>
      <c r="V346" s="272"/>
      <c r="W346" s="272"/>
      <c r="X346" s="272"/>
      <c r="Y346" s="272"/>
      <c r="Z346" s="272"/>
      <c r="AA346" s="272"/>
      <c r="AB346" s="272"/>
    </row>
    <row r="347" spans="1:28" ht="15.75" customHeight="1" hidden="1">
      <c r="A347" s="259" t="s">
        <v>102</v>
      </c>
      <c r="B347" s="175" t="s">
        <v>186</v>
      </c>
      <c r="C347" s="203" t="s">
        <v>1057</v>
      </c>
      <c r="D347" s="202" t="s">
        <v>1026</v>
      </c>
      <c r="E347" s="286" t="s">
        <v>237</v>
      </c>
      <c r="F347" s="433" t="s">
        <v>237</v>
      </c>
      <c r="G347" s="433" t="s">
        <v>237</v>
      </c>
      <c r="H347" s="433" t="s">
        <v>237</v>
      </c>
      <c r="I347" s="433" t="s">
        <v>237</v>
      </c>
      <c r="J347" s="433" t="s">
        <v>237</v>
      </c>
      <c r="K347" s="433" t="s">
        <v>237</v>
      </c>
      <c r="L347" s="433" t="s">
        <v>237</v>
      </c>
      <c r="M347" s="433" t="s">
        <v>237</v>
      </c>
      <c r="N347" s="433" t="s">
        <v>237</v>
      </c>
      <c r="O347" s="433" t="s">
        <v>237</v>
      </c>
      <c r="P347" s="433" t="s">
        <v>237</v>
      </c>
      <c r="Q347" s="433" t="s">
        <v>237</v>
      </c>
      <c r="R347" s="433" t="s">
        <v>237</v>
      </c>
      <c r="S347" s="272"/>
      <c r="T347" s="272"/>
      <c r="U347" s="272"/>
      <c r="V347" s="272"/>
      <c r="W347" s="272"/>
      <c r="X347" s="272"/>
      <c r="Y347" s="272"/>
      <c r="Z347" s="272"/>
      <c r="AA347" s="272"/>
      <c r="AB347" s="272"/>
    </row>
    <row r="348" spans="1:28" ht="15.75" customHeight="1" hidden="1">
      <c r="A348" s="242" t="s">
        <v>216</v>
      </c>
      <c r="B348" s="170" t="s">
        <v>187</v>
      </c>
      <c r="C348" s="203" t="s">
        <v>1057</v>
      </c>
      <c r="D348" s="202" t="s">
        <v>1026</v>
      </c>
      <c r="E348" s="286" t="s">
        <v>237</v>
      </c>
      <c r="F348" s="433" t="s">
        <v>237</v>
      </c>
      <c r="G348" s="433" t="s">
        <v>237</v>
      </c>
      <c r="H348" s="433" t="s">
        <v>237</v>
      </c>
      <c r="I348" s="433" t="s">
        <v>237</v>
      </c>
      <c r="J348" s="433" t="s">
        <v>237</v>
      </c>
      <c r="K348" s="433" t="s">
        <v>237</v>
      </c>
      <c r="L348" s="433" t="s">
        <v>237</v>
      </c>
      <c r="M348" s="433" t="s">
        <v>237</v>
      </c>
      <c r="N348" s="433" t="s">
        <v>237</v>
      </c>
      <c r="O348" s="433" t="s">
        <v>237</v>
      </c>
      <c r="P348" s="433" t="s">
        <v>237</v>
      </c>
      <c r="Q348" s="433" t="s">
        <v>237</v>
      </c>
      <c r="R348" s="433" t="s">
        <v>237</v>
      </c>
      <c r="S348" s="272"/>
      <c r="T348" s="272"/>
      <c r="U348" s="272"/>
      <c r="V348" s="272"/>
      <c r="W348" s="272"/>
      <c r="X348" s="272"/>
      <c r="Y348" s="272"/>
      <c r="Z348" s="272"/>
      <c r="AA348" s="272"/>
      <c r="AB348" s="272"/>
    </row>
    <row r="349" spans="1:28" ht="69.75" customHeight="1" hidden="1">
      <c r="A349" s="263" t="s">
        <v>146</v>
      </c>
      <c r="B349" s="187" t="s">
        <v>334</v>
      </c>
      <c r="C349" s="188" t="s">
        <v>1057</v>
      </c>
      <c r="D349" s="246" t="s">
        <v>1026</v>
      </c>
      <c r="E349" s="286" t="s">
        <v>237</v>
      </c>
      <c r="F349" s="433" t="s">
        <v>237</v>
      </c>
      <c r="G349" s="433" t="s">
        <v>237</v>
      </c>
      <c r="H349" s="433" t="s">
        <v>237</v>
      </c>
      <c r="I349" s="272"/>
      <c r="J349" s="272"/>
      <c r="K349" s="272"/>
      <c r="L349" s="272"/>
      <c r="M349" s="272"/>
      <c r="N349" s="272"/>
      <c r="O349" s="272"/>
      <c r="P349" s="272"/>
      <c r="Q349" s="272"/>
      <c r="R349" s="272"/>
      <c r="S349" s="272"/>
      <c r="T349" s="272"/>
      <c r="U349" s="272"/>
      <c r="V349" s="272"/>
      <c r="W349" s="272"/>
      <c r="X349" s="272"/>
      <c r="Y349" s="272"/>
      <c r="Z349" s="272"/>
      <c r="AA349" s="272"/>
      <c r="AB349" s="272"/>
    </row>
    <row r="350" spans="1:28" ht="18" hidden="1">
      <c r="A350" s="242" t="s">
        <v>251</v>
      </c>
      <c r="B350" s="173"/>
      <c r="C350" s="436"/>
      <c r="D350" s="436"/>
      <c r="E350" s="438"/>
      <c r="F350" s="432"/>
      <c r="G350" s="432"/>
      <c r="H350" s="432"/>
      <c r="I350" s="432"/>
      <c r="J350" s="432"/>
      <c r="K350" s="432"/>
      <c r="L350" s="432"/>
      <c r="M350" s="432"/>
      <c r="N350" s="432"/>
      <c r="O350" s="432"/>
      <c r="P350" s="432"/>
      <c r="Q350" s="432"/>
      <c r="R350" s="432"/>
      <c r="S350" s="432"/>
      <c r="T350" s="432"/>
      <c r="U350" s="432"/>
      <c r="V350" s="432"/>
      <c r="W350" s="432"/>
      <c r="X350" s="432"/>
      <c r="Y350" s="432"/>
      <c r="Z350" s="432"/>
      <c r="AA350" s="432"/>
      <c r="AB350" s="432"/>
    </row>
    <row r="351" spans="1:28" ht="22.5" hidden="1">
      <c r="A351" s="242" t="s">
        <v>215</v>
      </c>
      <c r="B351" s="175" t="s">
        <v>54</v>
      </c>
      <c r="C351" s="202" t="s">
        <v>1057</v>
      </c>
      <c r="D351" s="202" t="s">
        <v>1026</v>
      </c>
      <c r="E351" s="286" t="s">
        <v>237</v>
      </c>
      <c r="F351" s="433" t="s">
        <v>237</v>
      </c>
      <c r="G351" s="433" t="s">
        <v>237</v>
      </c>
      <c r="H351" s="433" t="s">
        <v>237</v>
      </c>
      <c r="I351" s="433" t="s">
        <v>237</v>
      </c>
      <c r="J351" s="433" t="s">
        <v>237</v>
      </c>
      <c r="K351" s="433" t="s">
        <v>237</v>
      </c>
      <c r="L351" s="433" t="s">
        <v>237</v>
      </c>
      <c r="M351" s="433" t="s">
        <v>237</v>
      </c>
      <c r="N351" s="433" t="s">
        <v>237</v>
      </c>
      <c r="O351" s="433" t="s">
        <v>237</v>
      </c>
      <c r="P351" s="433" t="s">
        <v>237</v>
      </c>
      <c r="Q351" s="433" t="s">
        <v>237</v>
      </c>
      <c r="R351" s="433" t="s">
        <v>237</v>
      </c>
      <c r="S351" s="433"/>
      <c r="T351" s="433"/>
      <c r="U351" s="433"/>
      <c r="V351" s="433"/>
      <c r="W351" s="433"/>
      <c r="X351" s="433"/>
      <c r="Y351" s="433"/>
      <c r="Z351" s="433"/>
      <c r="AA351" s="433"/>
      <c r="AB351" s="433"/>
    </row>
    <row r="352" spans="1:28" ht="18" hidden="1">
      <c r="A352" s="259" t="s">
        <v>251</v>
      </c>
      <c r="B352" s="173"/>
      <c r="C352" s="436"/>
      <c r="D352" s="436"/>
      <c r="E352" s="438"/>
      <c r="F352" s="432"/>
      <c r="G352" s="432"/>
      <c r="H352" s="432"/>
      <c r="I352" s="432"/>
      <c r="J352" s="432"/>
      <c r="K352" s="432"/>
      <c r="L352" s="432"/>
      <c r="M352" s="432"/>
      <c r="N352" s="432"/>
      <c r="O352" s="432"/>
      <c r="P352" s="432"/>
      <c r="Q352" s="432"/>
      <c r="R352" s="432"/>
      <c r="S352" s="432"/>
      <c r="T352" s="432"/>
      <c r="U352" s="432"/>
      <c r="V352" s="432"/>
      <c r="W352" s="432"/>
      <c r="X352" s="432"/>
      <c r="Y352" s="432"/>
      <c r="Z352" s="432"/>
      <c r="AA352" s="432"/>
      <c r="AB352" s="432"/>
    </row>
    <row r="353" spans="1:28" ht="16.5" customHeight="1" hidden="1">
      <c r="A353" s="259" t="s">
        <v>99</v>
      </c>
      <c r="B353" s="175" t="s">
        <v>55</v>
      </c>
      <c r="C353" s="202" t="s">
        <v>1057</v>
      </c>
      <c r="D353" s="202" t="s">
        <v>1026</v>
      </c>
      <c r="E353" s="286" t="s">
        <v>237</v>
      </c>
      <c r="F353" s="433" t="s">
        <v>237</v>
      </c>
      <c r="G353" s="433" t="s">
        <v>237</v>
      </c>
      <c r="H353" s="433" t="s">
        <v>237</v>
      </c>
      <c r="I353" s="433" t="s">
        <v>237</v>
      </c>
      <c r="J353" s="433" t="s">
        <v>237</v>
      </c>
      <c r="K353" s="433" t="s">
        <v>237</v>
      </c>
      <c r="L353" s="433" t="s">
        <v>237</v>
      </c>
      <c r="M353" s="433" t="s">
        <v>237</v>
      </c>
      <c r="N353" s="433" t="s">
        <v>237</v>
      </c>
      <c r="O353" s="433" t="s">
        <v>237</v>
      </c>
      <c r="P353" s="433" t="s">
        <v>237</v>
      </c>
      <c r="Q353" s="433" t="s">
        <v>237</v>
      </c>
      <c r="R353" s="433" t="s">
        <v>237</v>
      </c>
      <c r="S353" s="433"/>
      <c r="T353" s="433"/>
      <c r="U353" s="433"/>
      <c r="V353" s="433"/>
      <c r="W353" s="433"/>
      <c r="X353" s="433"/>
      <c r="Y353" s="433"/>
      <c r="Z353" s="433"/>
      <c r="AA353" s="433"/>
      <c r="AB353" s="433"/>
    </row>
    <row r="354" spans="1:28" ht="33.75" hidden="1">
      <c r="A354" s="259" t="s">
        <v>100</v>
      </c>
      <c r="B354" s="170" t="s">
        <v>56</v>
      </c>
      <c r="C354" s="203" t="s">
        <v>1057</v>
      </c>
      <c r="D354" s="202" t="s">
        <v>1026</v>
      </c>
      <c r="E354" s="286" t="s">
        <v>237</v>
      </c>
      <c r="F354" s="433" t="s">
        <v>237</v>
      </c>
      <c r="G354" s="433" t="s">
        <v>237</v>
      </c>
      <c r="H354" s="433" t="s">
        <v>237</v>
      </c>
      <c r="I354" s="433" t="s">
        <v>237</v>
      </c>
      <c r="J354" s="433" t="s">
        <v>237</v>
      </c>
      <c r="K354" s="433" t="s">
        <v>237</v>
      </c>
      <c r="L354" s="433" t="s">
        <v>237</v>
      </c>
      <c r="M354" s="433" t="s">
        <v>237</v>
      </c>
      <c r="N354" s="433" t="s">
        <v>237</v>
      </c>
      <c r="O354" s="433" t="s">
        <v>237</v>
      </c>
      <c r="P354" s="433" t="s">
        <v>237</v>
      </c>
      <c r="Q354" s="433" t="s">
        <v>237</v>
      </c>
      <c r="R354" s="433" t="s">
        <v>237</v>
      </c>
      <c r="S354" s="272"/>
      <c r="T354" s="272"/>
      <c r="U354" s="272"/>
      <c r="V354" s="272"/>
      <c r="W354" s="272"/>
      <c r="X354" s="272"/>
      <c r="Y354" s="272"/>
      <c r="Z354" s="272"/>
      <c r="AA354" s="272"/>
      <c r="AB354" s="272"/>
    </row>
    <row r="355" spans="1:28" ht="15" customHeight="1" hidden="1">
      <c r="A355" s="259" t="s">
        <v>101</v>
      </c>
      <c r="B355" s="175" t="s">
        <v>57</v>
      </c>
      <c r="C355" s="203" t="s">
        <v>1057</v>
      </c>
      <c r="D355" s="202" t="s">
        <v>1026</v>
      </c>
      <c r="E355" s="286" t="s">
        <v>237</v>
      </c>
      <c r="F355" s="433" t="s">
        <v>237</v>
      </c>
      <c r="G355" s="433" t="s">
        <v>237</v>
      </c>
      <c r="H355" s="433" t="s">
        <v>237</v>
      </c>
      <c r="I355" s="433" t="s">
        <v>237</v>
      </c>
      <c r="J355" s="433" t="s">
        <v>237</v>
      </c>
      <c r="K355" s="433" t="s">
        <v>237</v>
      </c>
      <c r="L355" s="433" t="s">
        <v>237</v>
      </c>
      <c r="M355" s="433" t="s">
        <v>237</v>
      </c>
      <c r="N355" s="433" t="s">
        <v>237</v>
      </c>
      <c r="O355" s="433" t="s">
        <v>237</v>
      </c>
      <c r="P355" s="433" t="s">
        <v>237</v>
      </c>
      <c r="Q355" s="433" t="s">
        <v>237</v>
      </c>
      <c r="R355" s="433" t="s">
        <v>237</v>
      </c>
      <c r="S355" s="272"/>
      <c r="T355" s="272"/>
      <c r="U355" s="272"/>
      <c r="V355" s="272"/>
      <c r="W355" s="272"/>
      <c r="X355" s="272"/>
      <c r="Y355" s="272"/>
      <c r="Z355" s="272"/>
      <c r="AA355" s="272"/>
      <c r="AB355" s="272"/>
    </row>
    <row r="356" spans="1:28" ht="15" customHeight="1" hidden="1">
      <c r="A356" s="259" t="s">
        <v>102</v>
      </c>
      <c r="B356" s="170" t="s">
        <v>58</v>
      </c>
      <c r="C356" s="203" t="s">
        <v>1057</v>
      </c>
      <c r="D356" s="202" t="s">
        <v>1026</v>
      </c>
      <c r="E356" s="286" t="s">
        <v>237</v>
      </c>
      <c r="F356" s="433" t="s">
        <v>237</v>
      </c>
      <c r="G356" s="433" t="s">
        <v>237</v>
      </c>
      <c r="H356" s="433" t="s">
        <v>237</v>
      </c>
      <c r="I356" s="433" t="s">
        <v>237</v>
      </c>
      <c r="J356" s="433" t="s">
        <v>237</v>
      </c>
      <c r="K356" s="433" t="s">
        <v>237</v>
      </c>
      <c r="L356" s="433" t="s">
        <v>237</v>
      </c>
      <c r="M356" s="433" t="s">
        <v>237</v>
      </c>
      <c r="N356" s="433" t="s">
        <v>237</v>
      </c>
      <c r="O356" s="433" t="s">
        <v>237</v>
      </c>
      <c r="P356" s="433" t="s">
        <v>237</v>
      </c>
      <c r="Q356" s="433" t="s">
        <v>237</v>
      </c>
      <c r="R356" s="433" t="s">
        <v>237</v>
      </c>
      <c r="S356" s="272"/>
      <c r="T356" s="272"/>
      <c r="U356" s="272"/>
      <c r="V356" s="272"/>
      <c r="W356" s="272"/>
      <c r="X356" s="272"/>
      <c r="Y356" s="272"/>
      <c r="Z356" s="272"/>
      <c r="AA356" s="272"/>
      <c r="AB356" s="272"/>
    </row>
    <row r="357" spans="1:28" ht="16.5" customHeight="1" hidden="1">
      <c r="A357" s="242" t="s">
        <v>216</v>
      </c>
      <c r="B357" s="170" t="s">
        <v>59</v>
      </c>
      <c r="C357" s="203" t="s">
        <v>1057</v>
      </c>
      <c r="D357" s="202" t="s">
        <v>1026</v>
      </c>
      <c r="E357" s="286" t="s">
        <v>237</v>
      </c>
      <c r="F357" s="433" t="s">
        <v>237</v>
      </c>
      <c r="G357" s="433" t="s">
        <v>237</v>
      </c>
      <c r="H357" s="433" t="s">
        <v>237</v>
      </c>
      <c r="I357" s="433" t="s">
        <v>237</v>
      </c>
      <c r="J357" s="433" t="s">
        <v>237</v>
      </c>
      <c r="K357" s="433" t="s">
        <v>237</v>
      </c>
      <c r="L357" s="433" t="s">
        <v>237</v>
      </c>
      <c r="M357" s="433" t="s">
        <v>237</v>
      </c>
      <c r="N357" s="433" t="s">
        <v>237</v>
      </c>
      <c r="O357" s="433" t="s">
        <v>237</v>
      </c>
      <c r="P357" s="433" t="s">
        <v>237</v>
      </c>
      <c r="Q357" s="433" t="s">
        <v>237</v>
      </c>
      <c r="R357" s="433" t="s">
        <v>237</v>
      </c>
      <c r="S357" s="272"/>
      <c r="T357" s="272"/>
      <c r="U357" s="272"/>
      <c r="V357" s="272"/>
      <c r="W357" s="272"/>
      <c r="X357" s="272"/>
      <c r="Y357" s="272"/>
      <c r="Z357" s="272"/>
      <c r="AA357" s="272"/>
      <c r="AB357" s="272"/>
    </row>
    <row r="358" spans="1:28" ht="113.25" customHeight="1" hidden="1">
      <c r="A358" s="263" t="s">
        <v>144</v>
      </c>
      <c r="B358" s="201" t="s">
        <v>113</v>
      </c>
      <c r="C358" s="188" t="s">
        <v>1057</v>
      </c>
      <c r="D358" s="246" t="s">
        <v>1026</v>
      </c>
      <c r="E358" s="286" t="s">
        <v>237</v>
      </c>
      <c r="F358" s="433" t="s">
        <v>237</v>
      </c>
      <c r="G358" s="433" t="s">
        <v>237</v>
      </c>
      <c r="H358" s="433" t="s">
        <v>237</v>
      </c>
      <c r="I358" s="433" t="s">
        <v>237</v>
      </c>
      <c r="J358" s="433" t="s">
        <v>237</v>
      </c>
      <c r="K358" s="433" t="s">
        <v>237</v>
      </c>
      <c r="L358" s="433" t="s">
        <v>237</v>
      </c>
      <c r="M358" s="433" t="s">
        <v>237</v>
      </c>
      <c r="N358" s="433" t="s">
        <v>237</v>
      </c>
      <c r="O358" s="433" t="s">
        <v>237</v>
      </c>
      <c r="P358" s="433" t="s">
        <v>237</v>
      </c>
      <c r="Q358" s="433" t="s">
        <v>237</v>
      </c>
      <c r="R358" s="433" t="s">
        <v>237</v>
      </c>
      <c r="S358" s="433"/>
      <c r="T358" s="433"/>
      <c r="U358" s="433"/>
      <c r="V358" s="433"/>
      <c r="W358" s="433"/>
      <c r="X358" s="433"/>
      <c r="Y358" s="433"/>
      <c r="Z358" s="433"/>
      <c r="AA358" s="433"/>
      <c r="AB358" s="433"/>
    </row>
    <row r="359" spans="1:28" ht="18" hidden="1">
      <c r="A359" s="242" t="s">
        <v>251</v>
      </c>
      <c r="B359" s="173"/>
      <c r="C359" s="205"/>
      <c r="D359" s="205"/>
      <c r="E359" s="438"/>
      <c r="F359" s="432"/>
      <c r="G359" s="432"/>
      <c r="H359" s="432"/>
      <c r="I359" s="432"/>
      <c r="J359" s="432"/>
      <c r="K359" s="432"/>
      <c r="L359" s="432"/>
      <c r="M359" s="432"/>
      <c r="N359" s="432"/>
      <c r="O359" s="432"/>
      <c r="P359" s="432"/>
      <c r="Q359" s="432"/>
      <c r="R359" s="432"/>
      <c r="S359" s="432"/>
      <c r="T359" s="432"/>
      <c r="U359" s="432"/>
      <c r="V359" s="432"/>
      <c r="W359" s="432"/>
      <c r="X359" s="432"/>
      <c r="Y359" s="432"/>
      <c r="Z359" s="432"/>
      <c r="AA359" s="432"/>
      <c r="AB359" s="432"/>
    </row>
    <row r="360" spans="1:28" ht="22.5" hidden="1">
      <c r="A360" s="242" t="s">
        <v>97</v>
      </c>
      <c r="B360" s="175" t="s">
        <v>60</v>
      </c>
      <c r="C360" s="202" t="s">
        <v>1057</v>
      </c>
      <c r="D360" s="202" t="s">
        <v>1026</v>
      </c>
      <c r="E360" s="286" t="s">
        <v>237</v>
      </c>
      <c r="F360" s="433" t="s">
        <v>237</v>
      </c>
      <c r="G360" s="433" t="s">
        <v>237</v>
      </c>
      <c r="H360" s="433" t="s">
        <v>237</v>
      </c>
      <c r="I360" s="433" t="s">
        <v>237</v>
      </c>
      <c r="J360" s="433" t="s">
        <v>237</v>
      </c>
      <c r="K360" s="433" t="s">
        <v>237</v>
      </c>
      <c r="L360" s="433" t="s">
        <v>237</v>
      </c>
      <c r="M360" s="433" t="s">
        <v>237</v>
      </c>
      <c r="N360" s="433" t="s">
        <v>237</v>
      </c>
      <c r="O360" s="433" t="s">
        <v>237</v>
      </c>
      <c r="P360" s="433" t="s">
        <v>237</v>
      </c>
      <c r="Q360" s="433" t="s">
        <v>237</v>
      </c>
      <c r="R360" s="433" t="s">
        <v>237</v>
      </c>
      <c r="S360" s="433"/>
      <c r="T360" s="433"/>
      <c r="U360" s="433"/>
      <c r="V360" s="433"/>
      <c r="W360" s="433"/>
      <c r="X360" s="433"/>
      <c r="Y360" s="433"/>
      <c r="Z360" s="433"/>
      <c r="AA360" s="433"/>
      <c r="AB360" s="433"/>
    </row>
    <row r="361" spans="1:28" ht="18" hidden="1">
      <c r="A361" s="259" t="s">
        <v>251</v>
      </c>
      <c r="B361" s="173"/>
      <c r="C361" s="205"/>
      <c r="D361" s="205"/>
      <c r="E361" s="438"/>
      <c r="F361" s="432"/>
      <c r="G361" s="432"/>
      <c r="H361" s="432"/>
      <c r="I361" s="432"/>
      <c r="J361" s="432"/>
      <c r="K361" s="432"/>
      <c r="L361" s="432"/>
      <c r="M361" s="432"/>
      <c r="N361" s="432"/>
      <c r="O361" s="432"/>
      <c r="P361" s="432"/>
      <c r="Q361" s="432"/>
      <c r="R361" s="432"/>
      <c r="S361" s="432"/>
      <c r="T361" s="432"/>
      <c r="U361" s="432"/>
      <c r="V361" s="432"/>
      <c r="W361" s="432"/>
      <c r="X361" s="432"/>
      <c r="Y361" s="432"/>
      <c r="Z361" s="432"/>
      <c r="AA361" s="432"/>
      <c r="AB361" s="432"/>
    </row>
    <row r="362" spans="1:28" ht="22.5" hidden="1">
      <c r="A362" s="259" t="s">
        <v>103</v>
      </c>
      <c r="B362" s="175" t="s">
        <v>61</v>
      </c>
      <c r="C362" s="202" t="s">
        <v>1057</v>
      </c>
      <c r="D362" s="202" t="s">
        <v>1026</v>
      </c>
      <c r="E362" s="286" t="s">
        <v>237</v>
      </c>
      <c r="F362" s="433" t="s">
        <v>237</v>
      </c>
      <c r="G362" s="433" t="s">
        <v>237</v>
      </c>
      <c r="H362" s="433" t="s">
        <v>237</v>
      </c>
      <c r="I362" s="433" t="s">
        <v>237</v>
      </c>
      <c r="J362" s="433" t="s">
        <v>237</v>
      </c>
      <c r="K362" s="433" t="s">
        <v>237</v>
      </c>
      <c r="L362" s="433" t="s">
        <v>237</v>
      </c>
      <c r="M362" s="433" t="s">
        <v>237</v>
      </c>
      <c r="N362" s="433" t="s">
        <v>237</v>
      </c>
      <c r="O362" s="433" t="s">
        <v>237</v>
      </c>
      <c r="P362" s="433" t="s">
        <v>237</v>
      </c>
      <c r="Q362" s="433" t="s">
        <v>237</v>
      </c>
      <c r="R362" s="433" t="s">
        <v>237</v>
      </c>
      <c r="S362" s="433"/>
      <c r="T362" s="433"/>
      <c r="U362" s="433"/>
      <c r="V362" s="433"/>
      <c r="W362" s="433"/>
      <c r="X362" s="433"/>
      <c r="Y362" s="433"/>
      <c r="Z362" s="433"/>
      <c r="AA362" s="433"/>
      <c r="AB362" s="433"/>
    </row>
    <row r="363" spans="1:28" ht="33.75" hidden="1">
      <c r="A363" s="259" t="s">
        <v>100</v>
      </c>
      <c r="B363" s="170" t="s">
        <v>62</v>
      </c>
      <c r="C363" s="203" t="s">
        <v>1057</v>
      </c>
      <c r="D363" s="202" t="s">
        <v>1026</v>
      </c>
      <c r="E363" s="286" t="s">
        <v>237</v>
      </c>
      <c r="F363" s="433" t="s">
        <v>237</v>
      </c>
      <c r="G363" s="433" t="s">
        <v>237</v>
      </c>
      <c r="H363" s="433" t="s">
        <v>237</v>
      </c>
      <c r="I363" s="433" t="s">
        <v>237</v>
      </c>
      <c r="J363" s="433" t="s">
        <v>237</v>
      </c>
      <c r="K363" s="433" t="s">
        <v>237</v>
      </c>
      <c r="L363" s="433" t="s">
        <v>237</v>
      </c>
      <c r="M363" s="433" t="s">
        <v>237</v>
      </c>
      <c r="N363" s="433" t="s">
        <v>237</v>
      </c>
      <c r="O363" s="433" t="s">
        <v>237</v>
      </c>
      <c r="P363" s="433" t="s">
        <v>237</v>
      </c>
      <c r="Q363" s="433" t="s">
        <v>237</v>
      </c>
      <c r="R363" s="433" t="s">
        <v>237</v>
      </c>
      <c r="S363" s="272"/>
      <c r="T363" s="272"/>
      <c r="U363" s="272"/>
      <c r="V363" s="272"/>
      <c r="W363" s="272"/>
      <c r="X363" s="272"/>
      <c r="Y363" s="272"/>
      <c r="Z363" s="272"/>
      <c r="AA363" s="272"/>
      <c r="AB363" s="272"/>
    </row>
    <row r="364" spans="1:28" ht="16.5" customHeight="1" hidden="1">
      <c r="A364" s="259" t="s">
        <v>101</v>
      </c>
      <c r="B364" s="175" t="s">
        <v>63</v>
      </c>
      <c r="C364" s="202" t="s">
        <v>1057</v>
      </c>
      <c r="D364" s="202" t="s">
        <v>1026</v>
      </c>
      <c r="E364" s="286" t="s">
        <v>237</v>
      </c>
      <c r="F364" s="433" t="s">
        <v>237</v>
      </c>
      <c r="G364" s="433" t="s">
        <v>237</v>
      </c>
      <c r="H364" s="433" t="s">
        <v>237</v>
      </c>
      <c r="I364" s="433" t="s">
        <v>237</v>
      </c>
      <c r="J364" s="433" t="s">
        <v>237</v>
      </c>
      <c r="K364" s="433" t="s">
        <v>237</v>
      </c>
      <c r="L364" s="433" t="s">
        <v>237</v>
      </c>
      <c r="M364" s="433" t="s">
        <v>237</v>
      </c>
      <c r="N364" s="433" t="s">
        <v>237</v>
      </c>
      <c r="O364" s="433" t="s">
        <v>237</v>
      </c>
      <c r="P364" s="433" t="s">
        <v>237</v>
      </c>
      <c r="Q364" s="433" t="s">
        <v>237</v>
      </c>
      <c r="R364" s="433" t="s">
        <v>237</v>
      </c>
      <c r="S364" s="272"/>
      <c r="T364" s="272"/>
      <c r="U364" s="272"/>
      <c r="V364" s="272"/>
      <c r="W364" s="272"/>
      <c r="X364" s="272"/>
      <c r="Y364" s="272"/>
      <c r="Z364" s="272"/>
      <c r="AA364" s="272"/>
      <c r="AB364" s="272"/>
    </row>
    <row r="365" spans="1:28" ht="20.25" customHeight="1" hidden="1">
      <c r="A365" s="259" t="s">
        <v>99</v>
      </c>
      <c r="B365" s="170" t="s">
        <v>64</v>
      </c>
      <c r="C365" s="203" t="s">
        <v>1057</v>
      </c>
      <c r="D365" s="202" t="s">
        <v>1026</v>
      </c>
      <c r="E365" s="286" t="s">
        <v>237</v>
      </c>
      <c r="F365" s="433" t="s">
        <v>237</v>
      </c>
      <c r="G365" s="433" t="s">
        <v>237</v>
      </c>
      <c r="H365" s="433" t="s">
        <v>237</v>
      </c>
      <c r="I365" s="433" t="s">
        <v>237</v>
      </c>
      <c r="J365" s="433" t="s">
        <v>237</v>
      </c>
      <c r="K365" s="433" t="s">
        <v>237</v>
      </c>
      <c r="L365" s="433" t="s">
        <v>237</v>
      </c>
      <c r="M365" s="433" t="s">
        <v>237</v>
      </c>
      <c r="N365" s="433" t="s">
        <v>237</v>
      </c>
      <c r="O365" s="433" t="s">
        <v>237</v>
      </c>
      <c r="P365" s="433" t="s">
        <v>237</v>
      </c>
      <c r="Q365" s="433" t="s">
        <v>237</v>
      </c>
      <c r="R365" s="433" t="s">
        <v>237</v>
      </c>
      <c r="S365" s="272"/>
      <c r="T365" s="272"/>
      <c r="U365" s="272"/>
      <c r="V365" s="272"/>
      <c r="W365" s="272"/>
      <c r="X365" s="272"/>
      <c r="Y365" s="272"/>
      <c r="Z365" s="272"/>
      <c r="AA365" s="272"/>
      <c r="AB365" s="272"/>
    </row>
    <row r="366" spans="1:28" ht="20.25" customHeight="1" hidden="1">
      <c r="A366" s="259" t="s">
        <v>105</v>
      </c>
      <c r="B366" s="175" t="s">
        <v>65</v>
      </c>
      <c r="C366" s="202" t="s">
        <v>1057</v>
      </c>
      <c r="D366" s="202" t="s">
        <v>1026</v>
      </c>
      <c r="E366" s="286" t="s">
        <v>237</v>
      </c>
      <c r="F366" s="433" t="s">
        <v>237</v>
      </c>
      <c r="G366" s="433" t="s">
        <v>237</v>
      </c>
      <c r="H366" s="433" t="s">
        <v>237</v>
      </c>
      <c r="I366" s="433" t="s">
        <v>237</v>
      </c>
      <c r="J366" s="433" t="s">
        <v>237</v>
      </c>
      <c r="K366" s="433" t="s">
        <v>237</v>
      </c>
      <c r="L366" s="433" t="s">
        <v>237</v>
      </c>
      <c r="M366" s="433" t="s">
        <v>237</v>
      </c>
      <c r="N366" s="433" t="s">
        <v>237</v>
      </c>
      <c r="O366" s="433" t="s">
        <v>237</v>
      </c>
      <c r="P366" s="433" t="s">
        <v>237</v>
      </c>
      <c r="Q366" s="433" t="s">
        <v>237</v>
      </c>
      <c r="R366" s="433" t="s">
        <v>237</v>
      </c>
      <c r="S366" s="272"/>
      <c r="T366" s="272"/>
      <c r="U366" s="272"/>
      <c r="V366" s="272"/>
      <c r="W366" s="272"/>
      <c r="X366" s="272"/>
      <c r="Y366" s="272"/>
      <c r="Z366" s="272"/>
      <c r="AA366" s="272"/>
      <c r="AB366" s="272"/>
    </row>
    <row r="367" spans="1:28" ht="16.5" customHeight="1" hidden="1">
      <c r="A367" s="259" t="s">
        <v>102</v>
      </c>
      <c r="B367" s="170" t="s">
        <v>66</v>
      </c>
      <c r="C367" s="203" t="s">
        <v>1057</v>
      </c>
      <c r="D367" s="202" t="s">
        <v>1026</v>
      </c>
      <c r="E367" s="286" t="s">
        <v>237</v>
      </c>
      <c r="F367" s="433" t="s">
        <v>237</v>
      </c>
      <c r="G367" s="433" t="s">
        <v>237</v>
      </c>
      <c r="H367" s="433" t="s">
        <v>237</v>
      </c>
      <c r="I367" s="433" t="s">
        <v>237</v>
      </c>
      <c r="J367" s="433" t="s">
        <v>237</v>
      </c>
      <c r="K367" s="433" t="s">
        <v>237</v>
      </c>
      <c r="L367" s="433" t="s">
        <v>237</v>
      </c>
      <c r="M367" s="433" t="s">
        <v>237</v>
      </c>
      <c r="N367" s="433" t="s">
        <v>237</v>
      </c>
      <c r="O367" s="433" t="s">
        <v>237</v>
      </c>
      <c r="P367" s="433" t="s">
        <v>237</v>
      </c>
      <c r="Q367" s="433" t="s">
        <v>237</v>
      </c>
      <c r="R367" s="433" t="s">
        <v>237</v>
      </c>
      <c r="S367" s="272"/>
      <c r="T367" s="272"/>
      <c r="U367" s="272"/>
      <c r="V367" s="272"/>
      <c r="W367" s="272"/>
      <c r="X367" s="272"/>
      <c r="Y367" s="272"/>
      <c r="Z367" s="272"/>
      <c r="AA367" s="272"/>
      <c r="AB367" s="272"/>
    </row>
    <row r="368" spans="1:28" ht="15.75" customHeight="1" hidden="1">
      <c r="A368" s="242" t="s">
        <v>216</v>
      </c>
      <c r="B368" s="170" t="s">
        <v>67</v>
      </c>
      <c r="C368" s="203" t="s">
        <v>1057</v>
      </c>
      <c r="D368" s="202" t="s">
        <v>1026</v>
      </c>
      <c r="E368" s="286" t="s">
        <v>237</v>
      </c>
      <c r="F368" s="433" t="s">
        <v>237</v>
      </c>
      <c r="G368" s="433" t="s">
        <v>237</v>
      </c>
      <c r="H368" s="433" t="s">
        <v>237</v>
      </c>
      <c r="I368" s="433" t="s">
        <v>237</v>
      </c>
      <c r="J368" s="433" t="s">
        <v>237</v>
      </c>
      <c r="K368" s="433" t="s">
        <v>237</v>
      </c>
      <c r="L368" s="433" t="s">
        <v>237</v>
      </c>
      <c r="M368" s="433" t="s">
        <v>237</v>
      </c>
      <c r="N368" s="433" t="s">
        <v>237</v>
      </c>
      <c r="O368" s="433" t="s">
        <v>237</v>
      </c>
      <c r="P368" s="433" t="s">
        <v>237</v>
      </c>
      <c r="Q368" s="433" t="s">
        <v>237</v>
      </c>
      <c r="R368" s="433" t="s">
        <v>237</v>
      </c>
      <c r="S368" s="272"/>
      <c r="T368" s="272"/>
      <c r="U368" s="272"/>
      <c r="V368" s="272"/>
      <c r="W368" s="272"/>
      <c r="X368" s="272"/>
      <c r="Y368" s="272"/>
      <c r="Z368" s="272"/>
      <c r="AA368" s="272"/>
      <c r="AB368" s="272"/>
    </row>
    <row r="369" spans="1:28" ht="101.25" hidden="1">
      <c r="A369" s="78" t="s">
        <v>578</v>
      </c>
      <c r="B369" s="91" t="s">
        <v>188</v>
      </c>
      <c r="C369" s="179" t="s">
        <v>1057</v>
      </c>
      <c r="D369" s="240" t="s">
        <v>1026</v>
      </c>
      <c r="E369" s="271" t="s">
        <v>237</v>
      </c>
      <c r="F369" s="63" t="s">
        <v>237</v>
      </c>
      <c r="G369" s="63" t="s">
        <v>237</v>
      </c>
      <c r="H369" s="63" t="s">
        <v>237</v>
      </c>
      <c r="I369" s="63" t="s">
        <v>237</v>
      </c>
      <c r="J369" s="63" t="s">
        <v>237</v>
      </c>
      <c r="K369" s="63" t="s">
        <v>237</v>
      </c>
      <c r="L369" s="63" t="s">
        <v>237</v>
      </c>
      <c r="M369" s="63" t="s">
        <v>237</v>
      </c>
      <c r="N369" s="63" t="s">
        <v>237</v>
      </c>
      <c r="O369" s="63" t="s">
        <v>237</v>
      </c>
      <c r="P369" s="63" t="s">
        <v>237</v>
      </c>
      <c r="Q369" s="292"/>
      <c r="R369" s="64"/>
      <c r="S369" s="64"/>
      <c r="T369" s="64"/>
      <c r="U369" s="64"/>
      <c r="V369" s="64"/>
      <c r="W369" s="64"/>
      <c r="X369" s="64"/>
      <c r="Y369" s="64"/>
      <c r="Z369" s="64"/>
      <c r="AA369" s="64"/>
      <c r="AB369" s="64"/>
    </row>
    <row r="370" spans="1:28" ht="18" hidden="1">
      <c r="A370" s="242" t="s">
        <v>251</v>
      </c>
      <c r="B370" s="173"/>
      <c r="C370" s="436"/>
      <c r="D370" s="436"/>
      <c r="E370" s="438"/>
      <c r="F370" s="432"/>
      <c r="G370" s="432"/>
      <c r="H370" s="432"/>
      <c r="I370" s="432"/>
      <c r="J370" s="432"/>
      <c r="K370" s="432"/>
      <c r="L370" s="432"/>
      <c r="M370" s="432"/>
      <c r="N370" s="432"/>
      <c r="O370" s="432"/>
      <c r="P370" s="432"/>
      <c r="Q370" s="432"/>
      <c r="R370" s="432"/>
      <c r="S370" s="432"/>
      <c r="T370" s="432"/>
      <c r="U370" s="432"/>
      <c r="V370" s="432"/>
      <c r="W370" s="432"/>
      <c r="X370" s="432"/>
      <c r="Y370" s="432"/>
      <c r="Z370" s="432"/>
      <c r="AA370" s="432"/>
      <c r="AB370" s="432"/>
    </row>
    <row r="371" spans="1:28" ht="22.5" hidden="1">
      <c r="A371" s="242" t="s">
        <v>155</v>
      </c>
      <c r="B371" s="175" t="s">
        <v>189</v>
      </c>
      <c r="C371" s="202" t="s">
        <v>1057</v>
      </c>
      <c r="D371" s="202" t="s">
        <v>1026</v>
      </c>
      <c r="E371" s="286" t="s">
        <v>237</v>
      </c>
      <c r="F371" s="433" t="s">
        <v>237</v>
      </c>
      <c r="G371" s="433" t="s">
        <v>237</v>
      </c>
      <c r="H371" s="433" t="s">
        <v>237</v>
      </c>
      <c r="I371" s="433" t="s">
        <v>237</v>
      </c>
      <c r="J371" s="433" t="s">
        <v>237</v>
      </c>
      <c r="K371" s="433" t="s">
        <v>237</v>
      </c>
      <c r="L371" s="433" t="s">
        <v>237</v>
      </c>
      <c r="M371" s="433" t="s">
        <v>237</v>
      </c>
      <c r="N371" s="433" t="s">
        <v>237</v>
      </c>
      <c r="O371" s="433" t="s">
        <v>237</v>
      </c>
      <c r="P371" s="433" t="s">
        <v>237</v>
      </c>
      <c r="Q371" s="433" t="s">
        <v>237</v>
      </c>
      <c r="R371" s="433" t="s">
        <v>237</v>
      </c>
      <c r="S371" s="433"/>
      <c r="T371" s="433"/>
      <c r="U371" s="433"/>
      <c r="V371" s="433"/>
      <c r="W371" s="433"/>
      <c r="X371" s="433"/>
      <c r="Y371" s="433"/>
      <c r="Z371" s="433"/>
      <c r="AA371" s="433"/>
      <c r="AB371" s="433"/>
    </row>
    <row r="372" spans="1:28" ht="45" hidden="1">
      <c r="A372" s="242" t="s">
        <v>156</v>
      </c>
      <c r="B372" s="170" t="s">
        <v>190</v>
      </c>
      <c r="C372" s="203" t="s">
        <v>1057</v>
      </c>
      <c r="D372" s="202" t="s">
        <v>1026</v>
      </c>
      <c r="E372" s="286" t="s">
        <v>237</v>
      </c>
      <c r="F372" s="433" t="s">
        <v>237</v>
      </c>
      <c r="G372" s="433" t="s">
        <v>237</v>
      </c>
      <c r="H372" s="433" t="s">
        <v>237</v>
      </c>
      <c r="I372" s="433" t="s">
        <v>237</v>
      </c>
      <c r="J372" s="433" t="s">
        <v>237</v>
      </c>
      <c r="K372" s="433" t="s">
        <v>237</v>
      </c>
      <c r="L372" s="433" t="s">
        <v>237</v>
      </c>
      <c r="M372" s="433" t="s">
        <v>237</v>
      </c>
      <c r="N372" s="433" t="s">
        <v>237</v>
      </c>
      <c r="O372" s="433" t="s">
        <v>237</v>
      </c>
      <c r="P372" s="433" t="s">
        <v>237</v>
      </c>
      <c r="Q372" s="433" t="s">
        <v>237</v>
      </c>
      <c r="R372" s="433" t="s">
        <v>237</v>
      </c>
      <c r="S372" s="272"/>
      <c r="T372" s="272"/>
      <c r="U372" s="272"/>
      <c r="V372" s="272"/>
      <c r="W372" s="272"/>
      <c r="X372" s="272"/>
      <c r="Y372" s="272"/>
      <c r="Z372" s="272"/>
      <c r="AA372" s="272"/>
      <c r="AB372" s="272"/>
    </row>
    <row r="373" spans="1:28" ht="157.5" hidden="1">
      <c r="A373" s="264" t="s">
        <v>203</v>
      </c>
      <c r="B373" s="175" t="s">
        <v>191</v>
      </c>
      <c r="C373" s="192" t="s">
        <v>1057</v>
      </c>
      <c r="D373" s="437" t="s">
        <v>1026</v>
      </c>
      <c r="E373" s="286" t="s">
        <v>237</v>
      </c>
      <c r="F373" s="433" t="s">
        <v>237</v>
      </c>
      <c r="G373" s="433" t="s">
        <v>237</v>
      </c>
      <c r="H373" s="433" t="s">
        <v>237</v>
      </c>
      <c r="I373" s="433" t="s">
        <v>237</v>
      </c>
      <c r="J373" s="433" t="s">
        <v>237</v>
      </c>
      <c r="K373" s="433" t="s">
        <v>237</v>
      </c>
      <c r="L373" s="433" t="s">
        <v>237</v>
      </c>
      <c r="M373" s="433" t="s">
        <v>237</v>
      </c>
      <c r="N373" s="433" t="s">
        <v>237</v>
      </c>
      <c r="O373" s="433" t="s">
        <v>237</v>
      </c>
      <c r="P373" s="433" t="s">
        <v>237</v>
      </c>
      <c r="Q373" s="433" t="s">
        <v>237</v>
      </c>
      <c r="R373" s="433" t="s">
        <v>237</v>
      </c>
      <c r="S373" s="272"/>
      <c r="T373" s="272"/>
      <c r="U373" s="272"/>
      <c r="V373" s="272"/>
      <c r="W373" s="272"/>
      <c r="X373" s="272"/>
      <c r="Y373" s="272"/>
      <c r="Z373" s="272"/>
      <c r="AA373" s="272"/>
      <c r="AB373" s="272"/>
    </row>
    <row r="374" spans="1:28" ht="90" hidden="1">
      <c r="A374" s="78" t="s">
        <v>85</v>
      </c>
      <c r="B374" s="91" t="s">
        <v>86</v>
      </c>
      <c r="C374" s="179" t="s">
        <v>1057</v>
      </c>
      <c r="D374" s="240" t="s">
        <v>1026</v>
      </c>
      <c r="E374" s="271" t="s">
        <v>237</v>
      </c>
      <c r="F374" s="63" t="s">
        <v>237</v>
      </c>
      <c r="G374" s="63" t="s">
        <v>237</v>
      </c>
      <c r="H374" s="63" t="s">
        <v>237</v>
      </c>
      <c r="I374" s="63" t="s">
        <v>237</v>
      </c>
      <c r="J374" s="63" t="s">
        <v>237</v>
      </c>
      <c r="K374" s="63" t="s">
        <v>237</v>
      </c>
      <c r="L374" s="63" t="s">
        <v>237</v>
      </c>
      <c r="M374" s="63" t="s">
        <v>237</v>
      </c>
      <c r="N374" s="63" t="s">
        <v>237</v>
      </c>
      <c r="O374" s="63" t="s">
        <v>237</v>
      </c>
      <c r="P374" s="63" t="s">
        <v>237</v>
      </c>
      <c r="Q374" s="292"/>
      <c r="R374" s="64"/>
      <c r="S374" s="64"/>
      <c r="T374" s="64"/>
      <c r="U374" s="64"/>
      <c r="V374" s="64"/>
      <c r="W374" s="64"/>
      <c r="X374" s="64"/>
      <c r="Y374" s="64"/>
      <c r="Z374" s="64"/>
      <c r="AA374" s="64"/>
      <c r="AB374" s="64"/>
    </row>
    <row r="375" spans="1:28" ht="90" hidden="1">
      <c r="A375" s="78" t="s">
        <v>149</v>
      </c>
      <c r="B375" s="91" t="s">
        <v>192</v>
      </c>
      <c r="C375" s="179" t="s">
        <v>1025</v>
      </c>
      <c r="D375" s="240" t="s">
        <v>1026</v>
      </c>
      <c r="E375" s="271" t="s">
        <v>237</v>
      </c>
      <c r="F375" s="63" t="s">
        <v>237</v>
      </c>
      <c r="G375" s="63" t="s">
        <v>237</v>
      </c>
      <c r="H375" s="63" t="s">
        <v>237</v>
      </c>
      <c r="I375" s="63" t="s">
        <v>237</v>
      </c>
      <c r="J375" s="63" t="s">
        <v>237</v>
      </c>
      <c r="K375" s="63" t="s">
        <v>237</v>
      </c>
      <c r="L375" s="63" t="s">
        <v>237</v>
      </c>
      <c r="M375" s="63" t="s">
        <v>237</v>
      </c>
      <c r="N375" s="63" t="s">
        <v>237</v>
      </c>
      <c r="O375" s="63" t="s">
        <v>237</v>
      </c>
      <c r="P375" s="63" t="s">
        <v>237</v>
      </c>
      <c r="Q375" s="292"/>
      <c r="R375" s="64"/>
      <c r="S375" s="64"/>
      <c r="T375" s="64"/>
      <c r="U375" s="64"/>
      <c r="V375" s="64"/>
      <c r="W375" s="64"/>
      <c r="X375" s="64"/>
      <c r="Y375" s="64"/>
      <c r="Z375" s="64"/>
      <c r="AA375" s="64"/>
      <c r="AB375" s="64"/>
    </row>
    <row r="376" spans="1:28" ht="18" hidden="1">
      <c r="A376" s="96" t="s">
        <v>251</v>
      </c>
      <c r="B376" s="80"/>
      <c r="C376" s="205"/>
      <c r="D376" s="205"/>
      <c r="E376" s="311"/>
      <c r="F376" s="65"/>
      <c r="G376" s="65"/>
      <c r="H376" s="65"/>
      <c r="I376" s="65"/>
      <c r="J376" s="65"/>
      <c r="K376" s="65"/>
      <c r="L376" s="65"/>
      <c r="M376" s="65"/>
      <c r="N376" s="65"/>
      <c r="O376" s="65"/>
      <c r="P376" s="65"/>
      <c r="Q376" s="308"/>
      <c r="R376" s="65"/>
      <c r="S376" s="65"/>
      <c r="T376" s="65"/>
      <c r="U376" s="65"/>
      <c r="V376" s="65"/>
      <c r="W376" s="65"/>
      <c r="X376" s="65"/>
      <c r="Y376" s="65"/>
      <c r="Z376" s="65"/>
      <c r="AA376" s="65"/>
      <c r="AB376" s="65"/>
    </row>
    <row r="377" spans="1:28" ht="18" hidden="1">
      <c r="A377" s="96" t="s">
        <v>150</v>
      </c>
      <c r="B377" s="82" t="s">
        <v>193</v>
      </c>
      <c r="C377" s="202" t="s">
        <v>1025</v>
      </c>
      <c r="D377" s="202" t="s">
        <v>1026</v>
      </c>
      <c r="E377" s="271" t="s">
        <v>237</v>
      </c>
      <c r="F377" s="63" t="s">
        <v>237</v>
      </c>
      <c r="G377" s="63" t="s">
        <v>237</v>
      </c>
      <c r="H377" s="63" t="s">
        <v>237</v>
      </c>
      <c r="I377" s="63" t="s">
        <v>237</v>
      </c>
      <c r="J377" s="63" t="s">
        <v>237</v>
      </c>
      <c r="K377" s="63" t="s">
        <v>237</v>
      </c>
      <c r="L377" s="63" t="s">
        <v>237</v>
      </c>
      <c r="M377" s="63" t="s">
        <v>237</v>
      </c>
      <c r="N377" s="63" t="s">
        <v>237</v>
      </c>
      <c r="O377" s="63" t="s">
        <v>237</v>
      </c>
      <c r="P377" s="63" t="s">
        <v>237</v>
      </c>
      <c r="Q377" s="294"/>
      <c r="R377" s="63"/>
      <c r="S377" s="63"/>
      <c r="T377" s="63"/>
      <c r="U377" s="63"/>
      <c r="V377" s="63"/>
      <c r="W377" s="63"/>
      <c r="X377" s="63"/>
      <c r="Y377" s="63"/>
      <c r="Z377" s="63"/>
      <c r="AA377" s="63"/>
      <c r="AB377" s="63"/>
    </row>
    <row r="378" spans="1:28" ht="33.75" hidden="1">
      <c r="A378" s="96" t="s">
        <v>151</v>
      </c>
      <c r="B378" s="87" t="s">
        <v>194</v>
      </c>
      <c r="C378" s="203" t="s">
        <v>1025</v>
      </c>
      <c r="D378" s="202" t="s">
        <v>1026</v>
      </c>
      <c r="E378" s="271" t="s">
        <v>237</v>
      </c>
      <c r="F378" s="63" t="s">
        <v>237</v>
      </c>
      <c r="G378" s="63" t="s">
        <v>237</v>
      </c>
      <c r="H378" s="63" t="s">
        <v>237</v>
      </c>
      <c r="I378" s="63" t="s">
        <v>237</v>
      </c>
      <c r="J378" s="63" t="s">
        <v>237</v>
      </c>
      <c r="K378" s="63" t="s">
        <v>237</v>
      </c>
      <c r="L378" s="63" t="s">
        <v>237</v>
      </c>
      <c r="M378" s="63" t="s">
        <v>237</v>
      </c>
      <c r="N378" s="63" t="s">
        <v>237</v>
      </c>
      <c r="O378" s="63" t="s">
        <v>237</v>
      </c>
      <c r="P378" s="63" t="s">
        <v>237</v>
      </c>
      <c r="Q378" s="292"/>
      <c r="R378" s="64"/>
      <c r="S378" s="64"/>
      <c r="T378" s="64"/>
      <c r="U378" s="64"/>
      <c r="V378" s="64"/>
      <c r="W378" s="64"/>
      <c r="X378" s="64"/>
      <c r="Y378" s="64"/>
      <c r="Z378" s="64"/>
      <c r="AA378" s="64"/>
      <c r="AB378" s="64"/>
    </row>
    <row r="379" spans="1:28" s="7" customFormat="1" ht="22.5" hidden="1">
      <c r="A379" s="96" t="s">
        <v>152</v>
      </c>
      <c r="B379" s="87" t="s">
        <v>68</v>
      </c>
      <c r="C379" s="203" t="s">
        <v>1025</v>
      </c>
      <c r="D379" s="202" t="s">
        <v>1026</v>
      </c>
      <c r="E379" s="271" t="s">
        <v>237</v>
      </c>
      <c r="F379" s="63" t="s">
        <v>237</v>
      </c>
      <c r="G379" s="63" t="s">
        <v>237</v>
      </c>
      <c r="H379" s="63" t="s">
        <v>237</v>
      </c>
      <c r="I379" s="63" t="s">
        <v>237</v>
      </c>
      <c r="J379" s="63" t="s">
        <v>237</v>
      </c>
      <c r="K379" s="63" t="s">
        <v>237</v>
      </c>
      <c r="L379" s="63" t="s">
        <v>237</v>
      </c>
      <c r="M379" s="63" t="s">
        <v>237</v>
      </c>
      <c r="N379" s="63" t="s">
        <v>237</v>
      </c>
      <c r="O379" s="63" t="s">
        <v>237</v>
      </c>
      <c r="P379" s="63" t="s">
        <v>237</v>
      </c>
      <c r="Q379" s="292"/>
      <c r="R379" s="64"/>
      <c r="S379" s="64"/>
      <c r="T379" s="64"/>
      <c r="U379" s="64"/>
      <c r="V379" s="64"/>
      <c r="W379" s="64"/>
      <c r="X379" s="64"/>
      <c r="Y379" s="64"/>
      <c r="Z379" s="64"/>
      <c r="AA379" s="64"/>
      <c r="AB379" s="64"/>
    </row>
    <row r="380" spans="1:28" s="28" customFormat="1" ht="68.25" hidden="1" thickBot="1">
      <c r="A380" s="78" t="s">
        <v>245</v>
      </c>
      <c r="B380" s="114" t="s">
        <v>195</v>
      </c>
      <c r="C380" s="181" t="s">
        <v>1025</v>
      </c>
      <c r="D380" s="181" t="s">
        <v>1026</v>
      </c>
      <c r="E380" s="281" t="s">
        <v>237</v>
      </c>
      <c r="F380" s="65" t="s">
        <v>237</v>
      </c>
      <c r="G380" s="65" t="s">
        <v>237</v>
      </c>
      <c r="H380" s="65" t="s">
        <v>237</v>
      </c>
      <c r="I380" s="65" t="s">
        <v>237</v>
      </c>
      <c r="J380" s="65" t="s">
        <v>237</v>
      </c>
      <c r="K380" s="65" t="s">
        <v>237</v>
      </c>
      <c r="L380" s="65" t="s">
        <v>237</v>
      </c>
      <c r="M380" s="65" t="s">
        <v>237</v>
      </c>
      <c r="N380" s="65" t="s">
        <v>237</v>
      </c>
      <c r="O380" s="65" t="s">
        <v>237</v>
      </c>
      <c r="P380" s="65" t="s">
        <v>237</v>
      </c>
      <c r="Q380" s="308"/>
      <c r="R380" s="65"/>
      <c r="S380" s="65"/>
      <c r="T380" s="65"/>
      <c r="U380" s="65"/>
      <c r="V380" s="65"/>
      <c r="W380" s="65"/>
      <c r="X380" s="65"/>
      <c r="Y380" s="65"/>
      <c r="Z380" s="65"/>
      <c r="AA380" s="65"/>
      <c r="AB380" s="65"/>
    </row>
    <row r="381" spans="1:28" s="6" customFormat="1" ht="24">
      <c r="A381" s="168" t="s">
        <v>801</v>
      </c>
      <c r="B381" s="265" t="s">
        <v>196</v>
      </c>
      <c r="C381" s="199" t="s">
        <v>1025</v>
      </c>
      <c r="D381" s="199" t="s">
        <v>1026</v>
      </c>
      <c r="E381" s="282" t="s">
        <v>237</v>
      </c>
      <c r="F381" s="272" t="s">
        <v>237</v>
      </c>
      <c r="G381" s="272" t="s">
        <v>237</v>
      </c>
      <c r="H381" s="272" t="s">
        <v>237</v>
      </c>
      <c r="I381" s="272" t="s">
        <v>237</v>
      </c>
      <c r="J381" s="272" t="s">
        <v>237</v>
      </c>
      <c r="K381" s="272" t="s">
        <v>237</v>
      </c>
      <c r="L381" s="272" t="s">
        <v>237</v>
      </c>
      <c r="M381" s="272" t="s">
        <v>237</v>
      </c>
      <c r="N381" s="272" t="s">
        <v>237</v>
      </c>
      <c r="O381" s="272" t="s">
        <v>237</v>
      </c>
      <c r="P381" s="272" t="s">
        <v>237</v>
      </c>
      <c r="Q381" s="272"/>
      <c r="R381" s="272"/>
      <c r="S381" s="272"/>
      <c r="T381" s="272"/>
      <c r="U381" s="272"/>
      <c r="V381" s="272"/>
      <c r="W381" s="329">
        <f>W383</f>
        <v>38236.74</v>
      </c>
      <c r="X381" s="272"/>
      <c r="Y381" s="272"/>
      <c r="Z381" s="272"/>
      <c r="AA381" s="272"/>
      <c r="AB381" s="272"/>
    </row>
    <row r="382" spans="1:28" s="6" customFormat="1" ht="18">
      <c r="A382" s="193" t="s">
        <v>335</v>
      </c>
      <c r="B382" s="266"/>
      <c r="C382" s="436"/>
      <c r="D382" s="436"/>
      <c r="E382" s="285"/>
      <c r="F382" s="432"/>
      <c r="G382" s="432"/>
      <c r="H382" s="432"/>
      <c r="I382" s="432"/>
      <c r="J382" s="432"/>
      <c r="K382" s="432"/>
      <c r="L382" s="432"/>
      <c r="M382" s="432"/>
      <c r="N382" s="432"/>
      <c r="O382" s="432"/>
      <c r="P382" s="432"/>
      <c r="Q382" s="319"/>
      <c r="R382" s="319"/>
      <c r="S382" s="319"/>
      <c r="T382" s="432"/>
      <c r="U382" s="432"/>
      <c r="V382" s="432"/>
      <c r="W382" s="432"/>
      <c r="X382" s="432"/>
      <c r="Y382" s="432"/>
      <c r="Z382" s="432"/>
      <c r="AA382" s="432"/>
      <c r="AB382" s="432"/>
    </row>
    <row r="383" spans="1:28" s="6" customFormat="1" ht="36">
      <c r="A383" s="193" t="s">
        <v>336</v>
      </c>
      <c r="B383" s="197" t="s">
        <v>197</v>
      </c>
      <c r="C383" s="437" t="s">
        <v>1025</v>
      </c>
      <c r="D383" s="437" t="s">
        <v>1026</v>
      </c>
      <c r="E383" s="286" t="s">
        <v>237</v>
      </c>
      <c r="F383" s="433" t="s">
        <v>237</v>
      </c>
      <c r="G383" s="433" t="s">
        <v>237</v>
      </c>
      <c r="H383" s="433" t="s">
        <v>237</v>
      </c>
      <c r="I383" s="433" t="s">
        <v>237</v>
      </c>
      <c r="J383" s="433" t="s">
        <v>237</v>
      </c>
      <c r="K383" s="433" t="s">
        <v>237</v>
      </c>
      <c r="L383" s="433" t="s">
        <v>237</v>
      </c>
      <c r="M383" s="433" t="s">
        <v>237</v>
      </c>
      <c r="N383" s="433" t="s">
        <v>237</v>
      </c>
      <c r="O383" s="433" t="s">
        <v>237</v>
      </c>
      <c r="P383" s="433" t="s">
        <v>237</v>
      </c>
      <c r="Q383" s="320"/>
      <c r="R383" s="320"/>
      <c r="S383" s="320"/>
      <c r="T383" s="433"/>
      <c r="U383" s="433"/>
      <c r="V383" s="433"/>
      <c r="W383" s="433">
        <v>38236.74</v>
      </c>
      <c r="X383" s="433"/>
      <c r="Y383" s="433"/>
      <c r="Z383" s="433"/>
      <c r="AA383" s="433"/>
      <c r="AB383" s="433"/>
    </row>
    <row r="384" spans="1:28" s="6" customFormat="1" ht="135" hidden="1">
      <c r="A384" s="193" t="s">
        <v>337</v>
      </c>
      <c r="B384" s="190" t="s">
        <v>198</v>
      </c>
      <c r="C384" s="192" t="s">
        <v>1025</v>
      </c>
      <c r="D384" s="192" t="s">
        <v>1026</v>
      </c>
      <c r="E384" s="282" t="s">
        <v>237</v>
      </c>
      <c r="F384" s="272" t="s">
        <v>237</v>
      </c>
      <c r="G384" s="272" t="s">
        <v>237</v>
      </c>
      <c r="H384" s="272" t="s">
        <v>237</v>
      </c>
      <c r="I384" s="272" t="s">
        <v>237</v>
      </c>
      <c r="J384" s="272" t="s">
        <v>237</v>
      </c>
      <c r="K384" s="272" t="s">
        <v>237</v>
      </c>
      <c r="L384" s="272" t="s">
        <v>237</v>
      </c>
      <c r="M384" s="272" t="s">
        <v>237</v>
      </c>
      <c r="N384" s="272" t="s">
        <v>237</v>
      </c>
      <c r="O384" s="272" t="s">
        <v>237</v>
      </c>
      <c r="P384" s="272" t="s">
        <v>237</v>
      </c>
      <c r="Q384" s="272"/>
      <c r="R384" s="272"/>
      <c r="S384" s="272"/>
      <c r="T384" s="272"/>
      <c r="U384" s="272"/>
      <c r="V384" s="272"/>
      <c r="W384" s="272"/>
      <c r="X384" s="272"/>
      <c r="Y384" s="272"/>
      <c r="Z384" s="272"/>
      <c r="AA384" s="272"/>
      <c r="AB384" s="272"/>
    </row>
    <row r="385" spans="1:28" s="6" customFormat="1" ht="24">
      <c r="A385" s="78" t="s">
        <v>338</v>
      </c>
      <c r="B385" s="74" t="s">
        <v>199</v>
      </c>
      <c r="C385" s="199" t="s">
        <v>1025</v>
      </c>
      <c r="D385" s="199" t="s">
        <v>1070</v>
      </c>
      <c r="E385" s="280" t="s">
        <v>237</v>
      </c>
      <c r="F385" s="64" t="s">
        <v>237</v>
      </c>
      <c r="G385" s="64" t="s">
        <v>237</v>
      </c>
      <c r="H385" s="64" t="s">
        <v>237</v>
      </c>
      <c r="I385" s="64" t="s">
        <v>237</v>
      </c>
      <c r="J385" s="64" t="s">
        <v>237</v>
      </c>
      <c r="K385" s="64" t="s">
        <v>237</v>
      </c>
      <c r="L385" s="64" t="s">
        <v>237</v>
      </c>
      <c r="M385" s="64" t="s">
        <v>237</v>
      </c>
      <c r="N385" s="64" t="s">
        <v>237</v>
      </c>
      <c r="O385" s="64" t="s">
        <v>237</v>
      </c>
      <c r="P385" s="64" t="s">
        <v>237</v>
      </c>
      <c r="Q385" s="274"/>
      <c r="R385" s="64"/>
      <c r="S385" s="64"/>
      <c r="T385" s="64"/>
      <c r="U385" s="64"/>
      <c r="V385" s="64"/>
      <c r="W385" s="68">
        <v>419210.9</v>
      </c>
      <c r="X385" s="64"/>
      <c r="Y385" s="64"/>
      <c r="Z385" s="64"/>
      <c r="AA385" s="64"/>
      <c r="AB385" s="64"/>
    </row>
    <row r="386" spans="1:28" s="6" customFormat="1" ht="18">
      <c r="A386" s="92" t="s">
        <v>335</v>
      </c>
      <c r="B386" s="114"/>
      <c r="C386" s="436"/>
      <c r="D386" s="436"/>
      <c r="E386" s="281"/>
      <c r="F386" s="65"/>
      <c r="G386" s="65"/>
      <c r="H386" s="65"/>
      <c r="I386" s="65"/>
      <c r="J386" s="65"/>
      <c r="K386" s="65"/>
      <c r="L386" s="65"/>
      <c r="M386" s="65"/>
      <c r="N386" s="65"/>
      <c r="O386" s="65"/>
      <c r="P386" s="65"/>
      <c r="Q386" s="310"/>
      <c r="R386" s="65"/>
      <c r="S386" s="65"/>
      <c r="T386" s="65"/>
      <c r="U386" s="65"/>
      <c r="V386" s="65"/>
      <c r="W386" s="65"/>
      <c r="X386" s="65"/>
      <c r="Y386" s="65"/>
      <c r="Z386" s="65"/>
      <c r="AA386" s="65"/>
      <c r="AB386" s="65"/>
    </row>
    <row r="387" spans="1:28" s="6" customFormat="1" ht="90" hidden="1">
      <c r="A387" s="92" t="s">
        <v>339</v>
      </c>
      <c r="B387" s="115" t="s">
        <v>69</v>
      </c>
      <c r="C387" s="437" t="s">
        <v>1025</v>
      </c>
      <c r="D387" s="437" t="s">
        <v>1070</v>
      </c>
      <c r="E387" s="271" t="s">
        <v>237</v>
      </c>
      <c r="F387" s="63" t="s">
        <v>237</v>
      </c>
      <c r="G387" s="63" t="s">
        <v>237</v>
      </c>
      <c r="H387" s="63" t="s">
        <v>237</v>
      </c>
      <c r="I387" s="63" t="s">
        <v>237</v>
      </c>
      <c r="J387" s="63" t="s">
        <v>237</v>
      </c>
      <c r="K387" s="63" t="s">
        <v>237</v>
      </c>
      <c r="L387" s="63" t="s">
        <v>237</v>
      </c>
      <c r="M387" s="63" t="s">
        <v>237</v>
      </c>
      <c r="N387" s="63" t="s">
        <v>237</v>
      </c>
      <c r="O387" s="63" t="s">
        <v>237</v>
      </c>
      <c r="P387" s="63" t="s">
        <v>237</v>
      </c>
      <c r="Q387" s="312"/>
      <c r="R387" s="63"/>
      <c r="S387" s="63"/>
      <c r="T387" s="63"/>
      <c r="U387" s="63"/>
      <c r="V387" s="63"/>
      <c r="W387" s="63"/>
      <c r="X387" s="63"/>
      <c r="Y387" s="63"/>
      <c r="Z387" s="63"/>
      <c r="AA387" s="63"/>
      <c r="AB387" s="63"/>
    </row>
    <row r="388" spans="1:28" s="6" customFormat="1" ht="90" hidden="1">
      <c r="A388" s="92" t="s">
        <v>340</v>
      </c>
      <c r="B388" s="52" t="s">
        <v>70</v>
      </c>
      <c r="C388" s="192" t="s">
        <v>1025</v>
      </c>
      <c r="D388" s="192" t="s">
        <v>1070</v>
      </c>
      <c r="E388" s="280" t="s">
        <v>237</v>
      </c>
      <c r="F388" s="64" t="s">
        <v>237</v>
      </c>
      <c r="G388" s="64" t="s">
        <v>237</v>
      </c>
      <c r="H388" s="64" t="s">
        <v>237</v>
      </c>
      <c r="I388" s="64" t="s">
        <v>237</v>
      </c>
      <c r="J388" s="64" t="s">
        <v>237</v>
      </c>
      <c r="K388" s="64" t="s">
        <v>237</v>
      </c>
      <c r="L388" s="64" t="s">
        <v>237</v>
      </c>
      <c r="M388" s="64" t="s">
        <v>237</v>
      </c>
      <c r="N388" s="64" t="s">
        <v>237</v>
      </c>
      <c r="O388" s="64" t="s">
        <v>237</v>
      </c>
      <c r="P388" s="64" t="s">
        <v>237</v>
      </c>
      <c r="Q388" s="274"/>
      <c r="R388" s="64"/>
      <c r="S388" s="64"/>
      <c r="T388" s="64"/>
      <c r="U388" s="64"/>
      <c r="V388" s="64"/>
      <c r="W388" s="64"/>
      <c r="X388" s="64"/>
      <c r="Y388" s="64"/>
      <c r="Z388" s="64"/>
      <c r="AA388" s="64"/>
      <c r="AB388" s="64"/>
    </row>
    <row r="389" spans="1:28" s="6" customFormat="1" ht="96">
      <c r="A389" s="92" t="s">
        <v>341</v>
      </c>
      <c r="B389" s="52" t="s">
        <v>71</v>
      </c>
      <c r="C389" s="192" t="s">
        <v>1025</v>
      </c>
      <c r="D389" s="192" t="s">
        <v>1070</v>
      </c>
      <c r="E389" s="280" t="s">
        <v>237</v>
      </c>
      <c r="F389" s="64" t="s">
        <v>237</v>
      </c>
      <c r="G389" s="64" t="s">
        <v>237</v>
      </c>
      <c r="H389" s="64" t="s">
        <v>237</v>
      </c>
      <c r="I389" s="64" t="s">
        <v>237</v>
      </c>
      <c r="J389" s="64" t="s">
        <v>237</v>
      </c>
      <c r="K389" s="64" t="s">
        <v>237</v>
      </c>
      <c r="L389" s="64" t="s">
        <v>237</v>
      </c>
      <c r="M389" s="64" t="s">
        <v>237</v>
      </c>
      <c r="N389" s="64" t="s">
        <v>237</v>
      </c>
      <c r="O389" s="64" t="s">
        <v>237</v>
      </c>
      <c r="P389" s="64" t="s">
        <v>237</v>
      </c>
      <c r="Q389" s="274"/>
      <c r="R389" s="64"/>
      <c r="S389" s="64"/>
      <c r="T389" s="64"/>
      <c r="U389" s="64"/>
      <c r="V389" s="64"/>
      <c r="W389" s="64"/>
      <c r="X389" s="64"/>
      <c r="Y389" s="64"/>
      <c r="Z389" s="64"/>
      <c r="AA389" s="64"/>
      <c r="AB389" s="64"/>
    </row>
    <row r="390" spans="1:28" s="6" customFormat="1" ht="60">
      <c r="A390" s="92" t="s">
        <v>342</v>
      </c>
      <c r="B390" s="52" t="s">
        <v>72</v>
      </c>
      <c r="C390" s="192" t="s">
        <v>1025</v>
      </c>
      <c r="D390" s="192" t="s">
        <v>1070</v>
      </c>
      <c r="E390" s="280" t="s">
        <v>237</v>
      </c>
      <c r="F390" s="64" t="s">
        <v>237</v>
      </c>
      <c r="G390" s="64" t="s">
        <v>237</v>
      </c>
      <c r="H390" s="64" t="s">
        <v>237</v>
      </c>
      <c r="I390" s="64" t="s">
        <v>237</v>
      </c>
      <c r="J390" s="64" t="s">
        <v>237</v>
      </c>
      <c r="K390" s="64" t="s">
        <v>237</v>
      </c>
      <c r="L390" s="64" t="s">
        <v>237</v>
      </c>
      <c r="M390" s="64" t="s">
        <v>237</v>
      </c>
      <c r="N390" s="64" t="s">
        <v>237</v>
      </c>
      <c r="O390" s="64" t="s">
        <v>237</v>
      </c>
      <c r="P390" s="64" t="s">
        <v>237</v>
      </c>
      <c r="Q390" s="274"/>
      <c r="R390" s="64"/>
      <c r="S390" s="64"/>
      <c r="T390" s="64"/>
      <c r="U390" s="64"/>
      <c r="V390" s="64"/>
      <c r="W390" s="64"/>
      <c r="X390" s="64"/>
      <c r="Y390" s="64"/>
      <c r="Z390" s="64"/>
      <c r="AA390" s="64"/>
      <c r="AB390" s="64"/>
    </row>
    <row r="391" spans="1:28" s="6" customFormat="1" ht="24.75" customHeight="1">
      <c r="A391" s="92" t="s">
        <v>343</v>
      </c>
      <c r="B391" s="52" t="s">
        <v>73</v>
      </c>
      <c r="C391" s="192" t="s">
        <v>1025</v>
      </c>
      <c r="D391" s="192" t="s">
        <v>1070</v>
      </c>
      <c r="E391" s="280" t="s">
        <v>237</v>
      </c>
      <c r="F391" s="64" t="s">
        <v>237</v>
      </c>
      <c r="G391" s="64" t="s">
        <v>237</v>
      </c>
      <c r="H391" s="64" t="s">
        <v>237</v>
      </c>
      <c r="I391" s="64" t="s">
        <v>237</v>
      </c>
      <c r="J391" s="64" t="s">
        <v>237</v>
      </c>
      <c r="K391" s="64" t="s">
        <v>237</v>
      </c>
      <c r="L391" s="64" t="s">
        <v>237</v>
      </c>
      <c r="M391" s="64" t="s">
        <v>237</v>
      </c>
      <c r="N391" s="64" t="s">
        <v>237</v>
      </c>
      <c r="O391" s="64" t="s">
        <v>237</v>
      </c>
      <c r="P391" s="64" t="s">
        <v>237</v>
      </c>
      <c r="Q391" s="274"/>
      <c r="R391" s="64"/>
      <c r="S391" s="64"/>
      <c r="T391" s="64"/>
      <c r="U391" s="64"/>
      <c r="V391" s="64"/>
      <c r="W391" s="64"/>
      <c r="X391" s="64"/>
      <c r="Y391" s="64"/>
      <c r="Z391" s="64"/>
      <c r="AA391" s="64"/>
      <c r="AB391" s="64"/>
    </row>
    <row r="392" spans="1:28" s="6" customFormat="1" ht="18">
      <c r="A392" s="92" t="s">
        <v>344</v>
      </c>
      <c r="B392" s="52" t="s">
        <v>74</v>
      </c>
      <c r="C392" s="192" t="s">
        <v>1025</v>
      </c>
      <c r="D392" s="192" t="s">
        <v>1070</v>
      </c>
      <c r="E392" s="280" t="s">
        <v>237</v>
      </c>
      <c r="F392" s="64" t="s">
        <v>237</v>
      </c>
      <c r="G392" s="64" t="s">
        <v>237</v>
      </c>
      <c r="H392" s="64" t="s">
        <v>237</v>
      </c>
      <c r="I392" s="64" t="s">
        <v>237</v>
      </c>
      <c r="J392" s="64" t="s">
        <v>237</v>
      </c>
      <c r="K392" s="64" t="s">
        <v>237</v>
      </c>
      <c r="L392" s="64" t="s">
        <v>237</v>
      </c>
      <c r="M392" s="64" t="s">
        <v>237</v>
      </c>
      <c r="N392" s="64" t="s">
        <v>237</v>
      </c>
      <c r="O392" s="64" t="s">
        <v>237</v>
      </c>
      <c r="P392" s="64" t="s">
        <v>237</v>
      </c>
      <c r="Q392" s="274"/>
      <c r="R392" s="64"/>
      <c r="S392" s="64"/>
      <c r="T392" s="64"/>
      <c r="U392" s="64"/>
      <c r="V392" s="64"/>
      <c r="W392" s="64"/>
      <c r="X392" s="64"/>
      <c r="Y392" s="64"/>
      <c r="Z392" s="64"/>
      <c r="AA392" s="64"/>
      <c r="AB392" s="64"/>
    </row>
    <row r="393" spans="1:28" s="6" customFormat="1" ht="56.25" hidden="1">
      <c r="A393" s="92" t="s">
        <v>345</v>
      </c>
      <c r="B393" s="52" t="s">
        <v>75</v>
      </c>
      <c r="C393" s="192" t="s">
        <v>1025</v>
      </c>
      <c r="D393" s="192" t="s">
        <v>1070</v>
      </c>
      <c r="E393" s="280" t="s">
        <v>237</v>
      </c>
      <c r="F393" s="64" t="s">
        <v>237</v>
      </c>
      <c r="G393" s="64" t="s">
        <v>237</v>
      </c>
      <c r="H393" s="64" t="s">
        <v>237</v>
      </c>
      <c r="I393" s="64" t="s">
        <v>237</v>
      </c>
      <c r="J393" s="64" t="s">
        <v>237</v>
      </c>
      <c r="K393" s="64" t="s">
        <v>237</v>
      </c>
      <c r="L393" s="64" t="s">
        <v>237</v>
      </c>
      <c r="M393" s="64" t="s">
        <v>237</v>
      </c>
      <c r="N393" s="64" t="s">
        <v>237</v>
      </c>
      <c r="O393" s="64" t="s">
        <v>237</v>
      </c>
      <c r="P393" s="64" t="s">
        <v>237</v>
      </c>
      <c r="Q393" s="274"/>
      <c r="R393" s="64"/>
      <c r="S393" s="64"/>
      <c r="T393" s="64"/>
      <c r="U393" s="64"/>
      <c r="V393" s="64"/>
      <c r="W393" s="64"/>
      <c r="X393" s="64"/>
      <c r="Y393" s="64"/>
      <c r="Z393" s="64"/>
      <c r="AA393" s="64"/>
      <c r="AB393" s="64"/>
    </row>
    <row r="394" spans="1:28" s="6" customFormat="1" ht="24">
      <c r="A394" s="92" t="s">
        <v>346</v>
      </c>
      <c r="B394" s="52" t="s">
        <v>76</v>
      </c>
      <c r="C394" s="192" t="s">
        <v>1025</v>
      </c>
      <c r="D394" s="192" t="s">
        <v>1070</v>
      </c>
      <c r="E394" s="280" t="s">
        <v>237</v>
      </c>
      <c r="F394" s="64" t="s">
        <v>237</v>
      </c>
      <c r="G394" s="64" t="s">
        <v>237</v>
      </c>
      <c r="H394" s="64" t="s">
        <v>237</v>
      </c>
      <c r="I394" s="64" t="s">
        <v>237</v>
      </c>
      <c r="J394" s="64" t="s">
        <v>237</v>
      </c>
      <c r="K394" s="64" t="s">
        <v>237</v>
      </c>
      <c r="L394" s="64" t="s">
        <v>237</v>
      </c>
      <c r="M394" s="64" t="s">
        <v>237</v>
      </c>
      <c r="N394" s="64" t="s">
        <v>237</v>
      </c>
      <c r="O394" s="64" t="s">
        <v>237</v>
      </c>
      <c r="P394" s="64" t="s">
        <v>237</v>
      </c>
      <c r="Q394" s="274"/>
      <c r="R394" s="64"/>
      <c r="S394" s="64"/>
      <c r="T394" s="64"/>
      <c r="U394" s="64"/>
      <c r="V394" s="64"/>
      <c r="W394" s="64">
        <v>396086.9</v>
      </c>
      <c r="X394" s="64"/>
      <c r="Y394" s="64"/>
      <c r="Z394" s="64"/>
      <c r="AA394" s="64"/>
      <c r="AB394" s="64"/>
    </row>
    <row r="395" spans="1:28" s="69" customFormat="1" ht="15.75" customHeight="1">
      <c r="A395" s="106" t="s">
        <v>347</v>
      </c>
      <c r="B395" s="53" t="s">
        <v>77</v>
      </c>
      <c r="C395" s="199" t="s">
        <v>1025</v>
      </c>
      <c r="D395" s="199" t="s">
        <v>1049</v>
      </c>
      <c r="E395" s="362" t="s">
        <v>237</v>
      </c>
      <c r="F395" s="329" t="s">
        <v>237</v>
      </c>
      <c r="G395" s="329" t="s">
        <v>237</v>
      </c>
      <c r="H395" s="329" t="s">
        <v>237</v>
      </c>
      <c r="I395" s="329" t="s">
        <v>237</v>
      </c>
      <c r="J395" s="329" t="s">
        <v>237</v>
      </c>
      <c r="K395" s="329" t="s">
        <v>237</v>
      </c>
      <c r="L395" s="329" t="s">
        <v>237</v>
      </c>
      <c r="M395" s="329" t="s">
        <v>237</v>
      </c>
      <c r="N395" s="329" t="s">
        <v>237</v>
      </c>
      <c r="O395" s="329" t="s">
        <v>237</v>
      </c>
      <c r="P395" s="329" t="s">
        <v>237</v>
      </c>
      <c r="Q395" s="337"/>
      <c r="R395" s="68"/>
      <c r="S395" s="68"/>
      <c r="T395" s="68"/>
      <c r="U395" s="68"/>
      <c r="V395" s="68"/>
      <c r="W395" s="68">
        <v>928</v>
      </c>
      <c r="X395" s="68"/>
      <c r="Y395" s="68"/>
      <c r="Z395" s="68"/>
      <c r="AA395" s="68"/>
      <c r="AB395" s="68"/>
    </row>
    <row r="396" spans="1:28" s="6" customFormat="1" ht="18">
      <c r="A396" s="92" t="s">
        <v>335</v>
      </c>
      <c r="B396" s="116"/>
      <c r="C396" s="195"/>
      <c r="D396" s="195"/>
      <c r="E396" s="284"/>
      <c r="F396" s="432"/>
      <c r="G396" s="275"/>
      <c r="H396" s="432"/>
      <c r="I396" s="275"/>
      <c r="J396" s="432"/>
      <c r="K396" s="275"/>
      <c r="L396" s="432"/>
      <c r="M396" s="275"/>
      <c r="N396" s="432"/>
      <c r="O396" s="275"/>
      <c r="P396" s="432"/>
      <c r="Q396" s="310"/>
      <c r="R396" s="66"/>
      <c r="S396" s="65"/>
      <c r="T396" s="65"/>
      <c r="U396" s="65"/>
      <c r="V396" s="65"/>
      <c r="W396" s="65"/>
      <c r="X396" s="65"/>
      <c r="Y396" s="65"/>
      <c r="Z396" s="65"/>
      <c r="AA396" s="65"/>
      <c r="AB396" s="65"/>
    </row>
    <row r="397" spans="1:44" s="6" customFormat="1" ht="60">
      <c r="A397" s="92" t="s">
        <v>348</v>
      </c>
      <c r="B397" s="115" t="s">
        <v>579</v>
      </c>
      <c r="C397" s="437" t="s">
        <v>1025</v>
      </c>
      <c r="D397" s="437" t="s">
        <v>1049</v>
      </c>
      <c r="E397" s="286" t="s">
        <v>237</v>
      </c>
      <c r="F397" s="433" t="s">
        <v>237</v>
      </c>
      <c r="G397" s="433" t="s">
        <v>237</v>
      </c>
      <c r="H397" s="433" t="s">
        <v>237</v>
      </c>
      <c r="I397" s="433" t="s">
        <v>237</v>
      </c>
      <c r="J397" s="433" t="s">
        <v>237</v>
      </c>
      <c r="K397" s="433" t="s">
        <v>237</v>
      </c>
      <c r="L397" s="433" t="s">
        <v>237</v>
      </c>
      <c r="M397" s="433" t="s">
        <v>237</v>
      </c>
      <c r="N397" s="433" t="s">
        <v>237</v>
      </c>
      <c r="O397" s="433" t="s">
        <v>237</v>
      </c>
      <c r="P397" s="433" t="s">
        <v>237</v>
      </c>
      <c r="Q397" s="312"/>
      <c r="R397" s="63"/>
      <c r="S397" s="63"/>
      <c r="T397" s="63"/>
      <c r="U397" s="63"/>
      <c r="V397" s="63"/>
      <c r="W397" s="63">
        <f>W395</f>
        <v>928</v>
      </c>
      <c r="X397" s="63"/>
      <c r="Y397" s="63"/>
      <c r="Z397" s="63"/>
      <c r="AA397" s="63"/>
      <c r="AB397" s="63"/>
      <c r="AC397" s="663" t="s">
        <v>623</v>
      </c>
      <c r="AD397" s="664"/>
      <c r="AE397" s="663" t="s">
        <v>457</v>
      </c>
      <c r="AF397" s="664"/>
      <c r="AG397" s="665" t="s">
        <v>458</v>
      </c>
      <c r="AH397" s="664"/>
      <c r="AI397" s="665" t="s">
        <v>459</v>
      </c>
      <c r="AJ397" s="664"/>
      <c r="AK397" s="665" t="s">
        <v>460</v>
      </c>
      <c r="AL397" s="664"/>
      <c r="AM397" s="665" t="s">
        <v>729</v>
      </c>
      <c r="AN397" s="664"/>
      <c r="AO397" s="665" t="s">
        <v>730</v>
      </c>
      <c r="AP397" s="664"/>
      <c r="AQ397" s="665" t="s">
        <v>731</v>
      </c>
      <c r="AR397" s="664"/>
    </row>
    <row r="398" spans="1:28" s="6" customFormat="1" ht="45" hidden="1">
      <c r="A398" s="92" t="s">
        <v>349</v>
      </c>
      <c r="B398" s="52" t="s">
        <v>580</v>
      </c>
      <c r="C398" s="192" t="s">
        <v>1025</v>
      </c>
      <c r="D398" s="192" t="s">
        <v>1049</v>
      </c>
      <c r="E398" s="282" t="s">
        <v>237</v>
      </c>
      <c r="F398" s="272" t="s">
        <v>237</v>
      </c>
      <c r="G398" s="272" t="s">
        <v>237</v>
      </c>
      <c r="H398" s="272" t="s">
        <v>237</v>
      </c>
      <c r="I398" s="272" t="s">
        <v>237</v>
      </c>
      <c r="J398" s="272" t="s">
        <v>237</v>
      </c>
      <c r="K398" s="272" t="s">
        <v>237</v>
      </c>
      <c r="L398" s="272" t="s">
        <v>237</v>
      </c>
      <c r="M398" s="272" t="s">
        <v>237</v>
      </c>
      <c r="N398" s="272" t="s">
        <v>237</v>
      </c>
      <c r="O398" s="272" t="s">
        <v>237</v>
      </c>
      <c r="P398" s="272" t="s">
        <v>237</v>
      </c>
      <c r="Q398" s="274"/>
      <c r="R398" s="64"/>
      <c r="S398" s="64"/>
      <c r="T398" s="64"/>
      <c r="U398" s="64"/>
      <c r="V398" s="64"/>
      <c r="W398" s="64"/>
      <c r="X398" s="64"/>
      <c r="Y398" s="64"/>
      <c r="Z398" s="64"/>
      <c r="AA398" s="64"/>
      <c r="AB398" s="64"/>
    </row>
    <row r="399" spans="1:28" s="6" customFormat="1" ht="45" hidden="1">
      <c r="A399" s="92" t="s">
        <v>350</v>
      </c>
      <c r="B399" s="52" t="s">
        <v>581</v>
      </c>
      <c r="C399" s="192" t="s">
        <v>1025</v>
      </c>
      <c r="D399" s="192" t="s">
        <v>1049</v>
      </c>
      <c r="E399" s="282" t="s">
        <v>237</v>
      </c>
      <c r="F399" s="272" t="s">
        <v>237</v>
      </c>
      <c r="G399" s="272" t="s">
        <v>237</v>
      </c>
      <c r="H399" s="272" t="s">
        <v>237</v>
      </c>
      <c r="I399" s="272" t="s">
        <v>237</v>
      </c>
      <c r="J399" s="272" t="s">
        <v>237</v>
      </c>
      <c r="K399" s="272" t="s">
        <v>237</v>
      </c>
      <c r="L399" s="272" t="s">
        <v>237</v>
      </c>
      <c r="M399" s="272" t="s">
        <v>237</v>
      </c>
      <c r="N399" s="272" t="s">
        <v>237</v>
      </c>
      <c r="O399" s="272" t="s">
        <v>237</v>
      </c>
      <c r="P399" s="272" t="s">
        <v>237</v>
      </c>
      <c r="Q399" s="274"/>
      <c r="R399" s="64"/>
      <c r="S399" s="64"/>
      <c r="T399" s="64"/>
      <c r="U399" s="64"/>
      <c r="V399" s="64"/>
      <c r="W399" s="64"/>
      <c r="X399" s="64"/>
      <c r="Y399" s="64"/>
      <c r="Z399" s="64"/>
      <c r="AA399" s="64"/>
      <c r="AB399" s="64"/>
    </row>
    <row r="400" spans="1:28" s="6" customFormat="1" ht="18" hidden="1">
      <c r="A400" s="92" t="s">
        <v>351</v>
      </c>
      <c r="B400" s="52" t="s">
        <v>582</v>
      </c>
      <c r="C400" s="192" t="s">
        <v>1025</v>
      </c>
      <c r="D400" s="192" t="s">
        <v>1049</v>
      </c>
      <c r="E400" s="282" t="s">
        <v>237</v>
      </c>
      <c r="F400" s="272" t="s">
        <v>237</v>
      </c>
      <c r="G400" s="272" t="s">
        <v>237</v>
      </c>
      <c r="H400" s="272" t="s">
        <v>237</v>
      </c>
      <c r="I400" s="272" t="s">
        <v>237</v>
      </c>
      <c r="J400" s="272" t="s">
        <v>237</v>
      </c>
      <c r="K400" s="272" t="s">
        <v>237</v>
      </c>
      <c r="L400" s="272" t="s">
        <v>237</v>
      </c>
      <c r="M400" s="272" t="s">
        <v>237</v>
      </c>
      <c r="N400" s="272" t="s">
        <v>237</v>
      </c>
      <c r="O400" s="272" t="s">
        <v>237</v>
      </c>
      <c r="P400" s="272" t="s">
        <v>237</v>
      </c>
      <c r="Q400" s="274"/>
      <c r="R400" s="64"/>
      <c r="S400" s="64"/>
      <c r="T400" s="64"/>
      <c r="U400" s="64"/>
      <c r="V400" s="64"/>
      <c r="W400" s="64"/>
      <c r="X400" s="64"/>
      <c r="Y400" s="64"/>
      <c r="Z400" s="64"/>
      <c r="AA400" s="64"/>
      <c r="AB400" s="64"/>
    </row>
    <row r="401" spans="1:28" s="6" customFormat="1" ht="45" hidden="1">
      <c r="A401" s="92" t="s">
        <v>352</v>
      </c>
      <c r="B401" s="52" t="s">
        <v>587</v>
      </c>
      <c r="C401" s="192" t="s">
        <v>1025</v>
      </c>
      <c r="D401" s="192" t="s">
        <v>1049</v>
      </c>
      <c r="E401" s="282" t="s">
        <v>237</v>
      </c>
      <c r="F401" s="272" t="s">
        <v>237</v>
      </c>
      <c r="G401" s="272" t="s">
        <v>237</v>
      </c>
      <c r="H401" s="272" t="s">
        <v>237</v>
      </c>
      <c r="I401" s="272" t="s">
        <v>237</v>
      </c>
      <c r="J401" s="272" t="s">
        <v>237</v>
      </c>
      <c r="K401" s="272" t="s">
        <v>237</v>
      </c>
      <c r="L401" s="272" t="s">
        <v>237</v>
      </c>
      <c r="M401" s="272" t="s">
        <v>237</v>
      </c>
      <c r="N401" s="272" t="s">
        <v>237</v>
      </c>
      <c r="O401" s="272" t="s">
        <v>237</v>
      </c>
      <c r="P401" s="272" t="s">
        <v>237</v>
      </c>
      <c r="Q401" s="274"/>
      <c r="R401" s="64"/>
      <c r="S401" s="64"/>
      <c r="T401" s="64"/>
      <c r="U401" s="64"/>
      <c r="V401" s="64"/>
      <c r="W401" s="64"/>
      <c r="X401" s="64"/>
      <c r="Y401" s="64"/>
      <c r="Z401" s="64"/>
      <c r="AA401" s="64"/>
      <c r="AB401" s="64"/>
    </row>
    <row r="402" spans="1:28" s="6" customFormat="1" ht="33.75" hidden="1">
      <c r="A402" s="29" t="s">
        <v>353</v>
      </c>
      <c r="B402" s="52" t="s">
        <v>588</v>
      </c>
      <c r="C402" s="192" t="s">
        <v>1025</v>
      </c>
      <c r="D402" s="192" t="s">
        <v>1049</v>
      </c>
      <c r="E402" s="282" t="s">
        <v>237</v>
      </c>
      <c r="F402" s="272" t="s">
        <v>237</v>
      </c>
      <c r="G402" s="272" t="s">
        <v>237</v>
      </c>
      <c r="H402" s="272" t="s">
        <v>237</v>
      </c>
      <c r="I402" s="272" t="s">
        <v>237</v>
      </c>
      <c r="J402" s="272" t="s">
        <v>237</v>
      </c>
      <c r="K402" s="272" t="s">
        <v>237</v>
      </c>
      <c r="L402" s="272" t="s">
        <v>237</v>
      </c>
      <c r="M402" s="272" t="s">
        <v>237</v>
      </c>
      <c r="N402" s="272" t="s">
        <v>237</v>
      </c>
      <c r="O402" s="272" t="s">
        <v>237</v>
      </c>
      <c r="P402" s="272" t="s">
        <v>237</v>
      </c>
      <c r="Q402" s="274"/>
      <c r="R402" s="64"/>
      <c r="S402" s="64"/>
      <c r="T402" s="64"/>
      <c r="U402" s="64"/>
      <c r="V402" s="64"/>
      <c r="W402" s="64"/>
      <c r="X402" s="64"/>
      <c r="Y402" s="64"/>
      <c r="Z402" s="64"/>
      <c r="AA402" s="64"/>
      <c r="AB402" s="64"/>
    </row>
    <row r="403" spans="1:28" s="6" customFormat="1" ht="45" hidden="1">
      <c r="A403" s="183" t="s">
        <v>632</v>
      </c>
      <c r="B403" s="185" t="s">
        <v>78</v>
      </c>
      <c r="C403" s="179" t="s">
        <v>1025</v>
      </c>
      <c r="D403" s="240" t="s">
        <v>1026</v>
      </c>
      <c r="E403" s="286" t="s">
        <v>237</v>
      </c>
      <c r="F403" s="433" t="s">
        <v>237</v>
      </c>
      <c r="G403" s="433" t="s">
        <v>237</v>
      </c>
      <c r="H403" s="433" t="s">
        <v>237</v>
      </c>
      <c r="I403" s="433" t="s">
        <v>237</v>
      </c>
      <c r="J403" s="433" t="s">
        <v>237</v>
      </c>
      <c r="K403" s="433" t="s">
        <v>237</v>
      </c>
      <c r="L403" s="433" t="s">
        <v>237</v>
      </c>
      <c r="M403" s="433" t="s">
        <v>237</v>
      </c>
      <c r="N403" s="433" t="s">
        <v>237</v>
      </c>
      <c r="O403" s="433" t="s">
        <v>237</v>
      </c>
      <c r="P403" s="433" t="s">
        <v>237</v>
      </c>
      <c r="Q403" s="272"/>
      <c r="R403" s="272" t="s">
        <v>237</v>
      </c>
      <c r="S403" s="272"/>
      <c r="T403" s="272" t="s">
        <v>237</v>
      </c>
      <c r="U403" s="272"/>
      <c r="V403" s="272" t="s">
        <v>237</v>
      </c>
      <c r="W403" s="272"/>
      <c r="X403" s="272" t="s">
        <v>237</v>
      </c>
      <c r="Y403" s="272"/>
      <c r="Z403" s="272" t="s">
        <v>237</v>
      </c>
      <c r="AA403" s="272"/>
      <c r="AB403" s="272" t="s">
        <v>237</v>
      </c>
    </row>
    <row r="404" spans="1:44" s="69" customFormat="1" ht="24">
      <c r="A404" s="184" t="s">
        <v>935</v>
      </c>
      <c r="B404" s="185" t="s">
        <v>936</v>
      </c>
      <c r="C404" s="179" t="s">
        <v>1025</v>
      </c>
      <c r="D404" s="240" t="s">
        <v>1026</v>
      </c>
      <c r="E404" s="345"/>
      <c r="F404" s="435"/>
      <c r="G404" s="435"/>
      <c r="H404" s="435"/>
      <c r="I404" s="435"/>
      <c r="J404" s="435"/>
      <c r="K404" s="435">
        <f>AC404+AE404+AG404+AI404+AK404+AM404+AQ404</f>
        <v>9942693.92</v>
      </c>
      <c r="L404" s="435"/>
      <c r="M404" s="435"/>
      <c r="N404" s="435"/>
      <c r="O404" s="435"/>
      <c r="P404" s="435"/>
      <c r="Q404" s="338"/>
      <c r="R404" s="329"/>
      <c r="S404" s="329"/>
      <c r="T404" s="329"/>
      <c r="U404" s="329"/>
      <c r="V404" s="329"/>
      <c r="W404" s="329">
        <f>AD404+AF404+AH404+AJ404+AL404+AN404+AP404+AR404</f>
        <v>4367140.29</v>
      </c>
      <c r="X404" s="329"/>
      <c r="Y404" s="329"/>
      <c r="Z404" s="329"/>
      <c r="AA404" s="329"/>
      <c r="AB404" s="329"/>
      <c r="AC404" s="120">
        <v>7226704.5</v>
      </c>
      <c r="AD404" s="120">
        <v>1799803.64</v>
      </c>
      <c r="AE404" s="120">
        <v>169716</v>
      </c>
      <c r="AF404" s="120">
        <v>169716</v>
      </c>
      <c r="AG404" s="120">
        <v>1295000</v>
      </c>
      <c r="AH404" s="120">
        <v>1180530.73</v>
      </c>
      <c r="AI404" s="120">
        <v>534673.42</v>
      </c>
      <c r="AJ404" s="120">
        <v>534590.42</v>
      </c>
      <c r="AK404" s="120">
        <v>619000</v>
      </c>
      <c r="AL404" s="120">
        <v>584919.5</v>
      </c>
      <c r="AM404" s="120"/>
      <c r="AN404" s="120"/>
      <c r="AO404" s="120"/>
      <c r="AP404" s="120"/>
      <c r="AQ404" s="120">
        <v>97600</v>
      </c>
      <c r="AR404" s="120">
        <v>97580</v>
      </c>
    </row>
    <row r="405" spans="1:44" s="6" customFormat="1" ht="24">
      <c r="A405" s="186" t="s">
        <v>318</v>
      </c>
      <c r="B405" s="185"/>
      <c r="C405" s="179"/>
      <c r="D405" s="240"/>
      <c r="E405" s="286"/>
      <c r="F405" s="433"/>
      <c r="G405" s="433"/>
      <c r="H405" s="433"/>
      <c r="I405" s="433"/>
      <c r="J405" s="433"/>
      <c r="K405" s="433"/>
      <c r="L405" s="433"/>
      <c r="M405" s="433"/>
      <c r="N405" s="433"/>
      <c r="O405" s="433"/>
      <c r="P405" s="433"/>
      <c r="Q405" s="313"/>
      <c r="R405" s="272"/>
      <c r="S405" s="272"/>
      <c r="T405" s="272"/>
      <c r="U405" s="272"/>
      <c r="V405" s="272"/>
      <c r="W405" s="272"/>
      <c r="X405" s="272"/>
      <c r="Y405" s="272"/>
      <c r="Z405" s="272"/>
      <c r="AA405" s="272"/>
      <c r="AB405" s="272"/>
      <c r="AC405" s="119"/>
      <c r="AD405" s="119"/>
      <c r="AE405" s="119"/>
      <c r="AF405" s="119"/>
      <c r="AG405" s="119"/>
      <c r="AH405" s="119"/>
      <c r="AI405" s="119"/>
      <c r="AJ405" s="119"/>
      <c r="AK405" s="119"/>
      <c r="AL405" s="119"/>
      <c r="AM405" s="119"/>
      <c r="AN405" s="119"/>
      <c r="AO405" s="119"/>
      <c r="AP405" s="119"/>
      <c r="AQ405" s="119"/>
      <c r="AR405" s="119"/>
    </row>
    <row r="406" spans="1:44" s="6" customFormat="1" ht="21" customHeight="1">
      <c r="A406" s="186" t="s">
        <v>322</v>
      </c>
      <c r="B406" s="187" t="s">
        <v>937</v>
      </c>
      <c r="C406" s="188" t="s">
        <v>1025</v>
      </c>
      <c r="D406" s="246" t="s">
        <v>1026</v>
      </c>
      <c r="E406" s="286"/>
      <c r="F406" s="433"/>
      <c r="G406" s="433"/>
      <c r="H406" s="433"/>
      <c r="I406" s="433"/>
      <c r="J406" s="433"/>
      <c r="K406" s="433">
        <f aca="true" t="shared" si="0" ref="K406:K421">AC406+AE406+AG406+AI406+AK406+AM406+AQ406</f>
        <v>9845093.92</v>
      </c>
      <c r="L406" s="433"/>
      <c r="M406" s="433"/>
      <c r="N406" s="433"/>
      <c r="O406" s="433"/>
      <c r="P406" s="433"/>
      <c r="Q406" s="313"/>
      <c r="R406" s="272"/>
      <c r="S406" s="272"/>
      <c r="T406" s="272"/>
      <c r="U406" s="272"/>
      <c r="V406" s="272"/>
      <c r="W406" s="272">
        <f aca="true" t="shared" si="1" ref="W406:W450">AD406+AF406+AH406+AJ406+AL406+AN406+AP406+AR406</f>
        <v>4269560.29</v>
      </c>
      <c r="X406" s="272"/>
      <c r="Y406" s="272"/>
      <c r="Z406" s="272"/>
      <c r="AA406" s="272"/>
      <c r="AB406" s="272"/>
      <c r="AC406" s="119">
        <f>AC404</f>
        <v>7226704.5</v>
      </c>
      <c r="AD406" s="119">
        <f aca="true" t="shared" si="2" ref="AD406:AP406">AD404</f>
        <v>1799803.64</v>
      </c>
      <c r="AE406" s="119">
        <f t="shared" si="2"/>
        <v>169716</v>
      </c>
      <c r="AF406" s="119">
        <f t="shared" si="2"/>
        <v>169716</v>
      </c>
      <c r="AG406" s="119">
        <f t="shared" si="2"/>
        <v>1295000</v>
      </c>
      <c r="AH406" s="119">
        <f t="shared" si="2"/>
        <v>1180530.73</v>
      </c>
      <c r="AI406" s="119">
        <f t="shared" si="2"/>
        <v>534673.42</v>
      </c>
      <c r="AJ406" s="119">
        <f t="shared" si="2"/>
        <v>534590.42</v>
      </c>
      <c r="AK406" s="119">
        <f t="shared" si="2"/>
        <v>619000</v>
      </c>
      <c r="AL406" s="119">
        <f t="shared" si="2"/>
        <v>584919.5</v>
      </c>
      <c r="AM406" s="119">
        <f t="shared" si="2"/>
        <v>0</v>
      </c>
      <c r="AN406" s="119">
        <f t="shared" si="2"/>
        <v>0</v>
      </c>
      <c r="AO406" s="119">
        <f t="shared" si="2"/>
        <v>0</v>
      </c>
      <c r="AP406" s="119">
        <f t="shared" si="2"/>
        <v>0</v>
      </c>
      <c r="AQ406" s="119"/>
      <c r="AR406" s="119"/>
    </row>
    <row r="407" spans="1:44" s="6" customFormat="1" ht="18">
      <c r="A407" s="186" t="s">
        <v>259</v>
      </c>
      <c r="B407" s="187" t="s">
        <v>938</v>
      </c>
      <c r="C407" s="188" t="s">
        <v>1025</v>
      </c>
      <c r="D407" s="246" t="s">
        <v>1026</v>
      </c>
      <c r="E407" s="286"/>
      <c r="F407" s="433"/>
      <c r="G407" s="433"/>
      <c r="H407" s="433"/>
      <c r="I407" s="433"/>
      <c r="J407" s="433"/>
      <c r="K407" s="433"/>
      <c r="L407" s="433"/>
      <c r="M407" s="433"/>
      <c r="N407" s="433"/>
      <c r="O407" s="433"/>
      <c r="P407" s="433"/>
      <c r="Q407" s="313"/>
      <c r="R407" s="272"/>
      <c r="S407" s="272"/>
      <c r="T407" s="272"/>
      <c r="U407" s="272"/>
      <c r="V407" s="272"/>
      <c r="W407" s="272"/>
      <c r="X407" s="272"/>
      <c r="Y407" s="272"/>
      <c r="Z407" s="272"/>
      <c r="AA407" s="272"/>
      <c r="AB407" s="272"/>
      <c r="AC407" s="119"/>
      <c r="AD407" s="119"/>
      <c r="AE407" s="119"/>
      <c r="AF407" s="119"/>
      <c r="AG407" s="119"/>
      <c r="AH407" s="119"/>
      <c r="AI407" s="119"/>
      <c r="AJ407" s="119"/>
      <c r="AK407" s="119"/>
      <c r="AL407" s="119"/>
      <c r="AM407" s="119"/>
      <c r="AN407" s="119"/>
      <c r="AO407" s="119"/>
      <c r="AP407" s="119"/>
      <c r="AQ407" s="119"/>
      <c r="AR407" s="119"/>
    </row>
    <row r="408" spans="1:44" s="69" customFormat="1" ht="33.75">
      <c r="A408" s="184" t="s">
        <v>1080</v>
      </c>
      <c r="B408" s="185" t="s">
        <v>939</v>
      </c>
      <c r="C408" s="179" t="s">
        <v>1025</v>
      </c>
      <c r="D408" s="240" t="s">
        <v>1026</v>
      </c>
      <c r="E408" s="345"/>
      <c r="F408" s="435"/>
      <c r="G408" s="435"/>
      <c r="H408" s="435"/>
      <c r="I408" s="435"/>
      <c r="J408" s="435"/>
      <c r="K408" s="435">
        <f t="shared" si="0"/>
        <v>1155348</v>
      </c>
      <c r="L408" s="435"/>
      <c r="M408" s="435"/>
      <c r="N408" s="435"/>
      <c r="O408" s="435"/>
      <c r="P408" s="435"/>
      <c r="Q408" s="338"/>
      <c r="R408" s="329"/>
      <c r="S408" s="329"/>
      <c r="T408" s="329"/>
      <c r="U408" s="329"/>
      <c r="V408" s="329"/>
      <c r="W408" s="329">
        <f t="shared" si="1"/>
        <v>1127294.57</v>
      </c>
      <c r="X408" s="329"/>
      <c r="Y408" s="329"/>
      <c r="Z408" s="329"/>
      <c r="AA408" s="329"/>
      <c r="AB408" s="329"/>
      <c r="AC408" s="120">
        <v>1056800</v>
      </c>
      <c r="AD408" s="120">
        <v>1056800</v>
      </c>
      <c r="AE408" s="120">
        <v>31370</v>
      </c>
      <c r="AF408" s="120">
        <v>17688.04</v>
      </c>
      <c r="AG408" s="120">
        <v>34878</v>
      </c>
      <c r="AH408" s="120">
        <v>20536.73</v>
      </c>
      <c r="AI408" s="120">
        <v>32300</v>
      </c>
      <c r="AJ408" s="120">
        <v>32269.8</v>
      </c>
      <c r="AK408" s="120"/>
      <c r="AL408" s="120"/>
      <c r="AM408" s="120"/>
      <c r="AN408" s="120"/>
      <c r="AO408" s="120"/>
      <c r="AP408" s="120"/>
      <c r="AQ408" s="120"/>
      <c r="AR408" s="120"/>
    </row>
    <row r="409" spans="1:44" s="6" customFormat="1" ht="22.5">
      <c r="A409" s="186" t="s">
        <v>318</v>
      </c>
      <c r="B409" s="185"/>
      <c r="C409" s="179"/>
      <c r="D409" s="240"/>
      <c r="E409" s="286"/>
      <c r="F409" s="433"/>
      <c r="G409" s="433"/>
      <c r="H409" s="433"/>
      <c r="I409" s="433"/>
      <c r="J409" s="433"/>
      <c r="K409" s="433"/>
      <c r="L409" s="433"/>
      <c r="M409" s="433"/>
      <c r="N409" s="433"/>
      <c r="O409" s="433"/>
      <c r="P409" s="433"/>
      <c r="Q409" s="313"/>
      <c r="R409" s="272"/>
      <c r="S409" s="272"/>
      <c r="T409" s="272"/>
      <c r="U409" s="272"/>
      <c r="V409" s="272"/>
      <c r="W409" s="272"/>
      <c r="X409" s="272"/>
      <c r="Y409" s="272"/>
      <c r="Z409" s="272"/>
      <c r="AA409" s="272"/>
      <c r="AB409" s="272"/>
      <c r="AC409" s="119"/>
      <c r="AD409" s="119"/>
      <c r="AE409" s="119"/>
      <c r="AF409" s="119"/>
      <c r="AG409" s="119"/>
      <c r="AH409" s="119"/>
      <c r="AI409" s="119"/>
      <c r="AJ409" s="119"/>
      <c r="AK409" s="119"/>
      <c r="AL409" s="119"/>
      <c r="AM409" s="119"/>
      <c r="AN409" s="119"/>
      <c r="AO409" s="119"/>
      <c r="AP409" s="119"/>
      <c r="AQ409" s="119"/>
      <c r="AR409" s="119"/>
    </row>
    <row r="410" spans="1:44" s="6" customFormat="1" ht="22.5">
      <c r="A410" s="186" t="s">
        <v>322</v>
      </c>
      <c r="B410" s="185" t="s">
        <v>940</v>
      </c>
      <c r="C410" s="188" t="s">
        <v>1025</v>
      </c>
      <c r="D410" s="246" t="s">
        <v>1026</v>
      </c>
      <c r="E410" s="286"/>
      <c r="F410" s="433"/>
      <c r="G410" s="433"/>
      <c r="H410" s="433"/>
      <c r="I410" s="433"/>
      <c r="J410" s="433"/>
      <c r="K410" s="433">
        <f t="shared" si="0"/>
        <v>1155348</v>
      </c>
      <c r="L410" s="433"/>
      <c r="M410" s="433"/>
      <c r="N410" s="433"/>
      <c r="O410" s="433"/>
      <c r="P410" s="433"/>
      <c r="Q410" s="313"/>
      <c r="R410" s="272"/>
      <c r="S410" s="272"/>
      <c r="T410" s="272"/>
      <c r="U410" s="272"/>
      <c r="V410" s="272"/>
      <c r="W410" s="272">
        <f t="shared" si="1"/>
        <v>1127294.57</v>
      </c>
      <c r="X410" s="272"/>
      <c r="Y410" s="272"/>
      <c r="Z410" s="272"/>
      <c r="AA410" s="272"/>
      <c r="AB410" s="272"/>
      <c r="AC410" s="119">
        <f>AC408</f>
        <v>1056800</v>
      </c>
      <c r="AD410" s="119">
        <f aca="true" t="shared" si="3" ref="AD410:AR410">AD408</f>
        <v>1056800</v>
      </c>
      <c r="AE410" s="119">
        <f t="shared" si="3"/>
        <v>31370</v>
      </c>
      <c r="AF410" s="119">
        <f t="shared" si="3"/>
        <v>17688.04</v>
      </c>
      <c r="AG410" s="119">
        <f t="shared" si="3"/>
        <v>34878</v>
      </c>
      <c r="AH410" s="119">
        <f t="shared" si="3"/>
        <v>20536.73</v>
      </c>
      <c r="AI410" s="119">
        <f t="shared" si="3"/>
        <v>32300</v>
      </c>
      <c r="AJ410" s="119">
        <f t="shared" si="3"/>
        <v>32269.8</v>
      </c>
      <c r="AK410" s="119">
        <f t="shared" si="3"/>
        <v>0</v>
      </c>
      <c r="AL410" s="119">
        <f t="shared" si="3"/>
        <v>0</v>
      </c>
      <c r="AM410" s="119">
        <f t="shared" si="3"/>
        <v>0</v>
      </c>
      <c r="AN410" s="119">
        <f t="shared" si="3"/>
        <v>0</v>
      </c>
      <c r="AO410" s="119">
        <f t="shared" si="3"/>
        <v>0</v>
      </c>
      <c r="AP410" s="119">
        <f t="shared" si="3"/>
        <v>0</v>
      </c>
      <c r="AQ410" s="119">
        <f t="shared" si="3"/>
        <v>0</v>
      </c>
      <c r="AR410" s="119">
        <f t="shared" si="3"/>
        <v>0</v>
      </c>
    </row>
    <row r="411" spans="1:44" s="6" customFormat="1" ht="18">
      <c r="A411" s="186" t="s">
        <v>259</v>
      </c>
      <c r="B411" s="185" t="s">
        <v>941</v>
      </c>
      <c r="C411" s="188" t="s">
        <v>1025</v>
      </c>
      <c r="D411" s="246" t="s">
        <v>1026</v>
      </c>
      <c r="E411" s="286"/>
      <c r="F411" s="433"/>
      <c r="G411" s="433"/>
      <c r="H411" s="433"/>
      <c r="I411" s="433"/>
      <c r="J411" s="433"/>
      <c r="K411" s="433"/>
      <c r="L411" s="433"/>
      <c r="M411" s="433"/>
      <c r="N411" s="433"/>
      <c r="O411" s="433"/>
      <c r="P411" s="433"/>
      <c r="Q411" s="313"/>
      <c r="R411" s="272"/>
      <c r="S411" s="272"/>
      <c r="T411" s="272"/>
      <c r="U411" s="272"/>
      <c r="V411" s="272"/>
      <c r="W411" s="272">
        <f t="shared" si="1"/>
        <v>0</v>
      </c>
      <c r="X411" s="272"/>
      <c r="Y411" s="272"/>
      <c r="Z411" s="272"/>
      <c r="AA411" s="272"/>
      <c r="AB411" s="272"/>
      <c r="AC411" s="119"/>
      <c r="AD411" s="119"/>
      <c r="AE411" s="119"/>
      <c r="AF411" s="119"/>
      <c r="AG411" s="119"/>
      <c r="AH411" s="119"/>
      <c r="AI411" s="119"/>
      <c r="AJ411" s="119"/>
      <c r="AK411" s="119"/>
      <c r="AL411" s="119"/>
      <c r="AM411" s="119"/>
      <c r="AN411" s="119"/>
      <c r="AO411" s="119"/>
      <c r="AP411" s="119"/>
      <c r="AQ411" s="119"/>
      <c r="AR411" s="119"/>
    </row>
    <row r="412" spans="1:44" s="69" customFormat="1" ht="78.75">
      <c r="A412" s="117" t="s">
        <v>83</v>
      </c>
      <c r="B412" s="49" t="s">
        <v>257</v>
      </c>
      <c r="C412" s="179" t="s">
        <v>1025</v>
      </c>
      <c r="D412" s="179" t="s">
        <v>1026</v>
      </c>
      <c r="E412" s="346"/>
      <c r="F412" s="68" t="s">
        <v>237</v>
      </c>
      <c r="G412" s="68"/>
      <c r="H412" s="68" t="s">
        <v>237</v>
      </c>
      <c r="I412" s="68"/>
      <c r="J412" s="68" t="s">
        <v>237</v>
      </c>
      <c r="K412" s="435">
        <f>AC412+AE412+AG412+AI412+AK412+AM412+AO412+AQ412</f>
        <v>10853054.870000001</v>
      </c>
      <c r="L412" s="68" t="s">
        <v>237</v>
      </c>
      <c r="M412" s="68"/>
      <c r="N412" s="68" t="s">
        <v>237</v>
      </c>
      <c r="O412" s="68"/>
      <c r="P412" s="68" t="s">
        <v>237</v>
      </c>
      <c r="Q412" s="134"/>
      <c r="R412" s="68" t="s">
        <v>237</v>
      </c>
      <c r="S412" s="68"/>
      <c r="T412" s="68" t="s">
        <v>237</v>
      </c>
      <c r="U412" s="68"/>
      <c r="V412" s="68" t="s">
        <v>237</v>
      </c>
      <c r="W412" s="329">
        <f>AD412+AF412+AH412+AJ412+AL412+AN412+AP412+AR412</f>
        <v>10282586.93</v>
      </c>
      <c r="X412" s="68" t="s">
        <v>237</v>
      </c>
      <c r="Y412" s="68"/>
      <c r="Z412" s="68" t="s">
        <v>237</v>
      </c>
      <c r="AA412" s="68"/>
      <c r="AB412" s="68" t="s">
        <v>237</v>
      </c>
      <c r="AC412" s="120">
        <v>3504200.91</v>
      </c>
      <c r="AD412" s="120">
        <v>3370989.57</v>
      </c>
      <c r="AE412" s="120">
        <v>894667</v>
      </c>
      <c r="AF412" s="120">
        <v>665346.11</v>
      </c>
      <c r="AG412" s="120">
        <v>2702701.96</v>
      </c>
      <c r="AH412" s="120">
        <v>2520810.06</v>
      </c>
      <c r="AI412" s="120">
        <v>1140498</v>
      </c>
      <c r="AJ412" s="120">
        <v>1123738.35</v>
      </c>
      <c r="AK412" s="120">
        <v>64059</v>
      </c>
      <c r="AL412" s="120">
        <v>64003.21</v>
      </c>
      <c r="AM412" s="120"/>
      <c r="AN412" s="120"/>
      <c r="AO412" s="120">
        <v>17728</v>
      </c>
      <c r="AP412" s="120">
        <v>8836.5</v>
      </c>
      <c r="AQ412" s="120">
        <v>2529200</v>
      </c>
      <c r="AR412" s="120">
        <v>2528863.13</v>
      </c>
    </row>
    <row r="413" spans="1:44" s="6" customFormat="1" ht="18">
      <c r="A413" s="117" t="s">
        <v>320</v>
      </c>
      <c r="B413" s="105"/>
      <c r="C413" s="181"/>
      <c r="D413" s="181"/>
      <c r="E413" s="281"/>
      <c r="F413" s="126"/>
      <c r="G413" s="126"/>
      <c r="H413" s="65"/>
      <c r="I413" s="126"/>
      <c r="J413" s="126"/>
      <c r="K413" s="433"/>
      <c r="L413" s="65"/>
      <c r="M413" s="65"/>
      <c r="N413" s="126"/>
      <c r="O413" s="65"/>
      <c r="P413" s="126"/>
      <c r="Q413" s="310"/>
      <c r="R413" s="126"/>
      <c r="S413" s="65"/>
      <c r="T413" s="126"/>
      <c r="U413" s="126"/>
      <c r="V413" s="65"/>
      <c r="W413" s="272"/>
      <c r="X413" s="65"/>
      <c r="Y413" s="126"/>
      <c r="Z413" s="65"/>
      <c r="AA413" s="126"/>
      <c r="AB413" s="65"/>
      <c r="AC413" s="119"/>
      <c r="AD413" s="212"/>
      <c r="AE413" s="119"/>
      <c r="AF413" s="119"/>
      <c r="AG413" s="119"/>
      <c r="AH413" s="119"/>
      <c r="AI413" s="119"/>
      <c r="AJ413" s="119"/>
      <c r="AK413" s="119"/>
      <c r="AL413" s="119"/>
      <c r="AM413" s="119"/>
      <c r="AN413" s="119"/>
      <c r="AO413" s="119"/>
      <c r="AP413" s="119"/>
      <c r="AQ413" s="119"/>
      <c r="AR413" s="119"/>
    </row>
    <row r="414" spans="1:44" s="6" customFormat="1" ht="21.75" hidden="1">
      <c r="A414" s="29" t="s">
        <v>321</v>
      </c>
      <c r="B414" s="50" t="s">
        <v>258</v>
      </c>
      <c r="C414" s="202" t="s">
        <v>1048</v>
      </c>
      <c r="D414" s="202" t="s">
        <v>1026</v>
      </c>
      <c r="E414" s="271"/>
      <c r="F414" s="63" t="s">
        <v>237</v>
      </c>
      <c r="G414" s="63"/>
      <c r="H414" s="63" t="s">
        <v>237</v>
      </c>
      <c r="I414" s="63"/>
      <c r="J414" s="63" t="s">
        <v>237</v>
      </c>
      <c r="K414" s="433">
        <f t="shared" si="0"/>
        <v>0</v>
      </c>
      <c r="L414" s="63" t="s">
        <v>237</v>
      </c>
      <c r="M414" s="63"/>
      <c r="N414" s="63" t="s">
        <v>237</v>
      </c>
      <c r="O414" s="63"/>
      <c r="P414" s="63" t="s">
        <v>237</v>
      </c>
      <c r="Q414" s="294"/>
      <c r="R414" s="63" t="s">
        <v>237</v>
      </c>
      <c r="S414" s="63"/>
      <c r="T414" s="63" t="s">
        <v>237</v>
      </c>
      <c r="U414" s="63"/>
      <c r="V414" s="63" t="s">
        <v>237</v>
      </c>
      <c r="W414" s="272">
        <f t="shared" si="1"/>
        <v>0</v>
      </c>
      <c r="X414" s="63" t="s">
        <v>237</v>
      </c>
      <c r="Y414" s="63"/>
      <c r="Z414" s="63" t="s">
        <v>237</v>
      </c>
      <c r="AA414" s="63"/>
      <c r="AB414" s="63" t="s">
        <v>237</v>
      </c>
      <c r="AC414" s="119"/>
      <c r="AD414" s="212"/>
      <c r="AE414" s="119"/>
      <c r="AF414" s="119"/>
      <c r="AG414" s="119"/>
      <c r="AH414" s="119"/>
      <c r="AI414" s="119"/>
      <c r="AJ414" s="119"/>
      <c r="AK414" s="119"/>
      <c r="AL414" s="119"/>
      <c r="AM414" s="119"/>
      <c r="AN414" s="119"/>
      <c r="AO414" s="119"/>
      <c r="AP414" s="119"/>
      <c r="AQ414" s="119"/>
      <c r="AR414" s="119"/>
    </row>
    <row r="415" spans="1:44" s="6" customFormat="1" ht="22.5" hidden="1">
      <c r="A415" s="29" t="s">
        <v>318</v>
      </c>
      <c r="B415" s="51"/>
      <c r="C415" s="203"/>
      <c r="D415" s="202"/>
      <c r="E415" s="271"/>
      <c r="F415" s="63"/>
      <c r="G415" s="63"/>
      <c r="H415" s="63"/>
      <c r="I415" s="63"/>
      <c r="J415" s="63"/>
      <c r="K415" s="433">
        <f t="shared" si="0"/>
        <v>0</v>
      </c>
      <c r="L415" s="63"/>
      <c r="M415" s="63"/>
      <c r="N415" s="63"/>
      <c r="O415" s="63"/>
      <c r="P415" s="63"/>
      <c r="Q415" s="292"/>
      <c r="R415" s="63"/>
      <c r="S415" s="64"/>
      <c r="T415" s="63"/>
      <c r="U415" s="64"/>
      <c r="V415" s="63"/>
      <c r="W415" s="272">
        <f t="shared" si="1"/>
        <v>0</v>
      </c>
      <c r="X415" s="63"/>
      <c r="Y415" s="64"/>
      <c r="Z415" s="63"/>
      <c r="AA415" s="64"/>
      <c r="AB415" s="63"/>
      <c r="AC415" s="119"/>
      <c r="AD415" s="212"/>
      <c r="AE415" s="119"/>
      <c r="AF415" s="119"/>
      <c r="AG415" s="119"/>
      <c r="AH415" s="119"/>
      <c r="AI415" s="119"/>
      <c r="AJ415" s="119"/>
      <c r="AK415" s="119"/>
      <c r="AL415" s="119"/>
      <c r="AM415" s="119"/>
      <c r="AN415" s="119"/>
      <c r="AO415" s="119"/>
      <c r="AP415" s="119"/>
      <c r="AQ415" s="119"/>
      <c r="AR415" s="119"/>
    </row>
    <row r="416" spans="1:44" s="6" customFormat="1" ht="22.5" hidden="1">
      <c r="A416" s="29" t="s">
        <v>322</v>
      </c>
      <c r="B416" s="51" t="s">
        <v>260</v>
      </c>
      <c r="C416" s="203" t="s">
        <v>1048</v>
      </c>
      <c r="D416" s="202" t="s">
        <v>1026</v>
      </c>
      <c r="E416" s="271"/>
      <c r="F416" s="63" t="s">
        <v>237</v>
      </c>
      <c r="G416" s="63"/>
      <c r="H416" s="63" t="s">
        <v>237</v>
      </c>
      <c r="I416" s="63"/>
      <c r="J416" s="63" t="s">
        <v>237</v>
      </c>
      <c r="K416" s="433">
        <f t="shared" si="0"/>
        <v>0</v>
      </c>
      <c r="L416" s="63" t="s">
        <v>237</v>
      </c>
      <c r="M416" s="63"/>
      <c r="N416" s="63" t="s">
        <v>237</v>
      </c>
      <c r="O416" s="63"/>
      <c r="P416" s="63" t="s">
        <v>237</v>
      </c>
      <c r="Q416" s="292"/>
      <c r="R416" s="63" t="s">
        <v>237</v>
      </c>
      <c r="S416" s="64"/>
      <c r="T416" s="63" t="s">
        <v>237</v>
      </c>
      <c r="U416" s="64"/>
      <c r="V416" s="63" t="s">
        <v>237</v>
      </c>
      <c r="W416" s="272">
        <f t="shared" si="1"/>
        <v>0</v>
      </c>
      <c r="X416" s="63" t="s">
        <v>237</v>
      </c>
      <c r="Y416" s="64"/>
      <c r="Z416" s="63" t="s">
        <v>237</v>
      </c>
      <c r="AA416" s="64"/>
      <c r="AB416" s="63" t="s">
        <v>237</v>
      </c>
      <c r="AC416" s="119"/>
      <c r="AD416" s="212"/>
      <c r="AE416" s="119"/>
      <c r="AF416" s="119"/>
      <c r="AG416" s="119"/>
      <c r="AH416" s="119"/>
      <c r="AI416" s="119"/>
      <c r="AJ416" s="119"/>
      <c r="AK416" s="119"/>
      <c r="AL416" s="119"/>
      <c r="AM416" s="119"/>
      <c r="AN416" s="119"/>
      <c r="AO416" s="119"/>
      <c r="AP416" s="119"/>
      <c r="AQ416" s="119"/>
      <c r="AR416" s="119"/>
    </row>
    <row r="417" spans="1:44" s="6" customFormat="1" ht="18" hidden="1">
      <c r="A417" s="29" t="s">
        <v>259</v>
      </c>
      <c r="B417" s="51" t="s">
        <v>261</v>
      </c>
      <c r="C417" s="203" t="s">
        <v>1048</v>
      </c>
      <c r="D417" s="202" t="s">
        <v>1026</v>
      </c>
      <c r="E417" s="271"/>
      <c r="F417" s="63" t="s">
        <v>237</v>
      </c>
      <c r="G417" s="63"/>
      <c r="H417" s="63" t="s">
        <v>237</v>
      </c>
      <c r="I417" s="63"/>
      <c r="J417" s="63" t="s">
        <v>237</v>
      </c>
      <c r="K417" s="433">
        <f t="shared" si="0"/>
        <v>0</v>
      </c>
      <c r="L417" s="63" t="s">
        <v>237</v>
      </c>
      <c r="M417" s="63"/>
      <c r="N417" s="63" t="s">
        <v>237</v>
      </c>
      <c r="O417" s="63"/>
      <c r="P417" s="63" t="s">
        <v>237</v>
      </c>
      <c r="Q417" s="292"/>
      <c r="R417" s="63" t="s">
        <v>237</v>
      </c>
      <c r="S417" s="64"/>
      <c r="T417" s="63" t="s">
        <v>237</v>
      </c>
      <c r="U417" s="64"/>
      <c r="V417" s="63" t="s">
        <v>237</v>
      </c>
      <c r="W417" s="272">
        <f t="shared" si="1"/>
        <v>0</v>
      </c>
      <c r="X417" s="63" t="s">
        <v>237</v>
      </c>
      <c r="Y417" s="64"/>
      <c r="Z417" s="63" t="s">
        <v>237</v>
      </c>
      <c r="AA417" s="64"/>
      <c r="AB417" s="63" t="s">
        <v>237</v>
      </c>
      <c r="AC417" s="119"/>
      <c r="AD417" s="212"/>
      <c r="AE417" s="119"/>
      <c r="AF417" s="119"/>
      <c r="AG417" s="119"/>
      <c r="AH417" s="119"/>
      <c r="AI417" s="119"/>
      <c r="AJ417" s="119"/>
      <c r="AK417" s="119"/>
      <c r="AL417" s="119"/>
      <c r="AM417" s="119"/>
      <c r="AN417" s="119"/>
      <c r="AO417" s="119"/>
      <c r="AP417" s="119"/>
      <c r="AQ417" s="119"/>
      <c r="AR417" s="119"/>
    </row>
    <row r="418" spans="1:44" s="6" customFormat="1" ht="21" hidden="1">
      <c r="A418" s="55" t="s">
        <v>79</v>
      </c>
      <c r="B418" s="51" t="s">
        <v>263</v>
      </c>
      <c r="C418" s="203" t="s">
        <v>1052</v>
      </c>
      <c r="D418" s="202" t="s">
        <v>1026</v>
      </c>
      <c r="E418" s="271"/>
      <c r="F418" s="63" t="s">
        <v>237</v>
      </c>
      <c r="G418" s="63"/>
      <c r="H418" s="63" t="s">
        <v>237</v>
      </c>
      <c r="I418" s="63"/>
      <c r="J418" s="63" t="s">
        <v>237</v>
      </c>
      <c r="K418" s="433">
        <f t="shared" si="0"/>
        <v>0</v>
      </c>
      <c r="L418" s="63" t="s">
        <v>237</v>
      </c>
      <c r="M418" s="63"/>
      <c r="N418" s="63" t="s">
        <v>237</v>
      </c>
      <c r="O418" s="63"/>
      <c r="P418" s="63" t="s">
        <v>237</v>
      </c>
      <c r="Q418" s="292"/>
      <c r="R418" s="63" t="s">
        <v>237</v>
      </c>
      <c r="S418" s="64"/>
      <c r="T418" s="63" t="s">
        <v>237</v>
      </c>
      <c r="U418" s="64"/>
      <c r="V418" s="63" t="s">
        <v>237</v>
      </c>
      <c r="W418" s="272">
        <f t="shared" si="1"/>
        <v>0</v>
      </c>
      <c r="X418" s="63" t="s">
        <v>237</v>
      </c>
      <c r="Y418" s="64"/>
      <c r="Z418" s="63" t="s">
        <v>237</v>
      </c>
      <c r="AA418" s="64"/>
      <c r="AB418" s="63" t="s">
        <v>237</v>
      </c>
      <c r="AC418" s="119"/>
      <c r="AD418" s="212"/>
      <c r="AE418" s="119"/>
      <c r="AF418" s="119"/>
      <c r="AG418" s="119"/>
      <c r="AH418" s="119"/>
      <c r="AI418" s="119"/>
      <c r="AJ418" s="119"/>
      <c r="AK418" s="119"/>
      <c r="AL418" s="119"/>
      <c r="AM418" s="119"/>
      <c r="AN418" s="119"/>
      <c r="AO418" s="119"/>
      <c r="AP418" s="119"/>
      <c r="AQ418" s="119"/>
      <c r="AR418" s="119"/>
    </row>
    <row r="419" spans="1:44" s="6" customFormat="1" ht="22.5" hidden="1">
      <c r="A419" s="29" t="s">
        <v>323</v>
      </c>
      <c r="B419" s="51"/>
      <c r="C419" s="203"/>
      <c r="D419" s="202"/>
      <c r="E419" s="271"/>
      <c r="F419" s="63"/>
      <c r="G419" s="63"/>
      <c r="H419" s="63"/>
      <c r="I419" s="63"/>
      <c r="J419" s="63"/>
      <c r="K419" s="433">
        <f t="shared" si="0"/>
        <v>0</v>
      </c>
      <c r="L419" s="63"/>
      <c r="M419" s="63"/>
      <c r="N419" s="63"/>
      <c r="O419" s="63"/>
      <c r="P419" s="63"/>
      <c r="Q419" s="292"/>
      <c r="R419" s="63"/>
      <c r="S419" s="64"/>
      <c r="T419" s="63"/>
      <c r="U419" s="64"/>
      <c r="V419" s="63"/>
      <c r="W419" s="272">
        <f t="shared" si="1"/>
        <v>0</v>
      </c>
      <c r="X419" s="63"/>
      <c r="Y419" s="64"/>
      <c r="Z419" s="63"/>
      <c r="AA419" s="64"/>
      <c r="AB419" s="63"/>
      <c r="AC419" s="119"/>
      <c r="AD419" s="212"/>
      <c r="AE419" s="119"/>
      <c r="AF419" s="119"/>
      <c r="AG419" s="119"/>
      <c r="AH419" s="119"/>
      <c r="AI419" s="119"/>
      <c r="AJ419" s="119"/>
      <c r="AK419" s="119"/>
      <c r="AL419" s="119"/>
      <c r="AM419" s="119"/>
      <c r="AN419" s="119"/>
      <c r="AO419" s="119"/>
      <c r="AP419" s="119"/>
      <c r="AQ419" s="119"/>
      <c r="AR419" s="119"/>
    </row>
    <row r="420" spans="1:44" s="6" customFormat="1" ht="22.5" hidden="1">
      <c r="A420" s="29" t="s">
        <v>324</v>
      </c>
      <c r="B420" s="51" t="s">
        <v>262</v>
      </c>
      <c r="C420" s="203" t="s">
        <v>1052</v>
      </c>
      <c r="D420" s="202" t="s">
        <v>1026</v>
      </c>
      <c r="E420" s="271"/>
      <c r="F420" s="63" t="s">
        <v>237</v>
      </c>
      <c r="G420" s="63"/>
      <c r="H420" s="63" t="s">
        <v>237</v>
      </c>
      <c r="I420" s="63"/>
      <c r="J420" s="63" t="s">
        <v>237</v>
      </c>
      <c r="K420" s="433">
        <f t="shared" si="0"/>
        <v>0</v>
      </c>
      <c r="L420" s="63" t="s">
        <v>237</v>
      </c>
      <c r="M420" s="63"/>
      <c r="N420" s="63" t="s">
        <v>237</v>
      </c>
      <c r="O420" s="63"/>
      <c r="P420" s="63" t="s">
        <v>237</v>
      </c>
      <c r="Q420" s="292"/>
      <c r="R420" s="63" t="s">
        <v>237</v>
      </c>
      <c r="S420" s="64"/>
      <c r="T420" s="63" t="s">
        <v>237</v>
      </c>
      <c r="U420" s="64"/>
      <c r="V420" s="63" t="s">
        <v>237</v>
      </c>
      <c r="W420" s="272">
        <f t="shared" si="1"/>
        <v>0</v>
      </c>
      <c r="X420" s="63" t="s">
        <v>237</v>
      </c>
      <c r="Y420" s="64"/>
      <c r="Z420" s="63" t="s">
        <v>237</v>
      </c>
      <c r="AA420" s="64"/>
      <c r="AB420" s="63" t="s">
        <v>237</v>
      </c>
      <c r="AC420" s="119"/>
      <c r="AD420" s="212"/>
      <c r="AE420" s="119"/>
      <c r="AF420" s="119"/>
      <c r="AG420" s="119"/>
      <c r="AH420" s="119"/>
      <c r="AI420" s="119"/>
      <c r="AJ420" s="119"/>
      <c r="AK420" s="119"/>
      <c r="AL420" s="119"/>
      <c r="AM420" s="119"/>
      <c r="AN420" s="119"/>
      <c r="AO420" s="119"/>
      <c r="AP420" s="119"/>
      <c r="AQ420" s="119"/>
      <c r="AR420" s="119"/>
    </row>
    <row r="421" spans="1:44" s="6" customFormat="1" ht="18" hidden="1">
      <c r="A421" s="29" t="s">
        <v>259</v>
      </c>
      <c r="B421" s="51" t="s">
        <v>264</v>
      </c>
      <c r="C421" s="203" t="s">
        <v>1052</v>
      </c>
      <c r="D421" s="202" t="s">
        <v>1026</v>
      </c>
      <c r="E421" s="271"/>
      <c r="F421" s="63" t="s">
        <v>237</v>
      </c>
      <c r="G421" s="63"/>
      <c r="H421" s="63" t="s">
        <v>237</v>
      </c>
      <c r="I421" s="63"/>
      <c r="J421" s="63" t="s">
        <v>237</v>
      </c>
      <c r="K421" s="433">
        <f t="shared" si="0"/>
        <v>0</v>
      </c>
      <c r="L421" s="63" t="s">
        <v>237</v>
      </c>
      <c r="M421" s="63"/>
      <c r="N421" s="63" t="s">
        <v>237</v>
      </c>
      <c r="O421" s="63"/>
      <c r="P421" s="63" t="s">
        <v>237</v>
      </c>
      <c r="Q421" s="292"/>
      <c r="R421" s="63" t="s">
        <v>237</v>
      </c>
      <c r="S421" s="64"/>
      <c r="T421" s="63" t="s">
        <v>237</v>
      </c>
      <c r="U421" s="64"/>
      <c r="V421" s="63" t="s">
        <v>237</v>
      </c>
      <c r="W421" s="272">
        <f t="shared" si="1"/>
        <v>0</v>
      </c>
      <c r="X421" s="63" t="s">
        <v>237</v>
      </c>
      <c r="Y421" s="64"/>
      <c r="Z421" s="63" t="s">
        <v>237</v>
      </c>
      <c r="AA421" s="64"/>
      <c r="AB421" s="63" t="s">
        <v>237</v>
      </c>
      <c r="AC421" s="119"/>
      <c r="AD421" s="212"/>
      <c r="AE421" s="119"/>
      <c r="AF421" s="119"/>
      <c r="AG421" s="119"/>
      <c r="AH421" s="119"/>
      <c r="AI421" s="119"/>
      <c r="AJ421" s="119"/>
      <c r="AK421" s="119"/>
      <c r="AL421" s="119"/>
      <c r="AM421" s="119"/>
      <c r="AN421" s="119"/>
      <c r="AO421" s="119"/>
      <c r="AP421" s="119"/>
      <c r="AQ421" s="119"/>
      <c r="AR421" s="119"/>
    </row>
    <row r="422" spans="1:44" s="69" customFormat="1" ht="18">
      <c r="A422" s="55" t="s">
        <v>80</v>
      </c>
      <c r="B422" s="49" t="s">
        <v>265</v>
      </c>
      <c r="C422" s="179" t="s">
        <v>1054</v>
      </c>
      <c r="D422" s="240" t="s">
        <v>1026</v>
      </c>
      <c r="E422" s="347"/>
      <c r="F422" s="73" t="s">
        <v>237</v>
      </c>
      <c r="G422" s="73"/>
      <c r="H422" s="73" t="s">
        <v>237</v>
      </c>
      <c r="I422" s="73"/>
      <c r="J422" s="73" t="s">
        <v>237</v>
      </c>
      <c r="K422" s="435">
        <f>AC422+AE422+AG422+AI422+AK422+AM422+AO422+AQ422</f>
        <v>10853054.870000001</v>
      </c>
      <c r="L422" s="73" t="s">
        <v>237</v>
      </c>
      <c r="M422" s="73"/>
      <c r="N422" s="73" t="s">
        <v>237</v>
      </c>
      <c r="O422" s="73"/>
      <c r="P422" s="73" t="s">
        <v>237</v>
      </c>
      <c r="Q422" s="134"/>
      <c r="R422" s="73" t="s">
        <v>237</v>
      </c>
      <c r="S422" s="68"/>
      <c r="T422" s="73" t="s">
        <v>237</v>
      </c>
      <c r="U422" s="68"/>
      <c r="V422" s="73" t="s">
        <v>237</v>
      </c>
      <c r="W422" s="329">
        <f>AD422+AF422+AH422+AJ422+AL422+AN422+AP422+AR422</f>
        <v>10282586.93</v>
      </c>
      <c r="X422" s="73" t="s">
        <v>237</v>
      </c>
      <c r="Y422" s="68"/>
      <c r="Z422" s="73" t="s">
        <v>237</v>
      </c>
      <c r="AA422" s="68"/>
      <c r="AB422" s="73" t="s">
        <v>237</v>
      </c>
      <c r="AC422" s="120">
        <f>AC412</f>
        <v>3504200.91</v>
      </c>
      <c r="AD422" s="120">
        <f aca="true" t="shared" si="4" ref="AD422:AR422">AD412</f>
        <v>3370989.57</v>
      </c>
      <c r="AE422" s="120">
        <f t="shared" si="4"/>
        <v>894667</v>
      </c>
      <c r="AF422" s="120">
        <f t="shared" si="4"/>
        <v>665346.11</v>
      </c>
      <c r="AG422" s="120">
        <f t="shared" si="4"/>
        <v>2702701.96</v>
      </c>
      <c r="AH422" s="120">
        <f t="shared" si="4"/>
        <v>2520810.06</v>
      </c>
      <c r="AI422" s="120">
        <f t="shared" si="4"/>
        <v>1140498</v>
      </c>
      <c r="AJ422" s="120">
        <f t="shared" si="4"/>
        <v>1123738.35</v>
      </c>
      <c r="AK422" s="120">
        <f t="shared" si="4"/>
        <v>64059</v>
      </c>
      <c r="AL422" s="120">
        <f t="shared" si="4"/>
        <v>64003.21</v>
      </c>
      <c r="AM422" s="120">
        <f t="shared" si="4"/>
        <v>0</v>
      </c>
      <c r="AN422" s="120">
        <f t="shared" si="4"/>
        <v>0</v>
      </c>
      <c r="AO422" s="120">
        <f t="shared" si="4"/>
        <v>17728</v>
      </c>
      <c r="AP422" s="120">
        <f t="shared" si="4"/>
        <v>8836.5</v>
      </c>
      <c r="AQ422" s="120">
        <f t="shared" si="4"/>
        <v>2529200</v>
      </c>
      <c r="AR422" s="120">
        <f t="shared" si="4"/>
        <v>2528863.13</v>
      </c>
    </row>
    <row r="423" spans="1:44" s="6" customFormat="1" ht="22.5">
      <c r="A423" s="29" t="s">
        <v>325</v>
      </c>
      <c r="B423" s="51"/>
      <c r="C423" s="203"/>
      <c r="D423" s="202"/>
      <c r="E423" s="271"/>
      <c r="F423" s="63"/>
      <c r="G423" s="63"/>
      <c r="H423" s="63"/>
      <c r="I423" s="63"/>
      <c r="J423" s="63"/>
      <c r="K423" s="433"/>
      <c r="L423" s="63"/>
      <c r="M423" s="63"/>
      <c r="N423" s="63"/>
      <c r="O423" s="63"/>
      <c r="P423" s="63"/>
      <c r="Q423" s="292"/>
      <c r="R423" s="63"/>
      <c r="S423" s="64"/>
      <c r="T423" s="63"/>
      <c r="U423" s="64"/>
      <c r="V423" s="63"/>
      <c r="W423" s="272"/>
      <c r="X423" s="63"/>
      <c r="Y423" s="64"/>
      <c r="Z423" s="63"/>
      <c r="AA423" s="64"/>
      <c r="AB423" s="63"/>
      <c r="AC423" s="119"/>
      <c r="AD423" s="212"/>
      <c r="AE423" s="119"/>
      <c r="AF423" s="119"/>
      <c r="AG423" s="119"/>
      <c r="AH423" s="119"/>
      <c r="AI423" s="119"/>
      <c r="AJ423" s="119"/>
      <c r="AK423" s="119"/>
      <c r="AL423" s="119"/>
      <c r="AM423" s="119"/>
      <c r="AN423" s="119"/>
      <c r="AO423" s="119"/>
      <c r="AP423" s="119"/>
      <c r="AQ423" s="119"/>
      <c r="AR423" s="119"/>
    </row>
    <row r="424" spans="1:44" s="6" customFormat="1" ht="18">
      <c r="A424" s="29" t="s">
        <v>326</v>
      </c>
      <c r="B424" s="51" t="s">
        <v>266</v>
      </c>
      <c r="C424" s="203" t="s">
        <v>1054</v>
      </c>
      <c r="D424" s="202" t="s">
        <v>1026</v>
      </c>
      <c r="E424" s="271"/>
      <c r="F424" s="63" t="s">
        <v>237</v>
      </c>
      <c r="G424" s="63"/>
      <c r="H424" s="63" t="s">
        <v>237</v>
      </c>
      <c r="I424" s="63"/>
      <c r="J424" s="63" t="s">
        <v>237</v>
      </c>
      <c r="K424" s="433">
        <f>AC424+AE424+AG424+AI424+AK424+AM424+AO424+AQ424</f>
        <v>8323854.87</v>
      </c>
      <c r="L424" s="63" t="s">
        <v>237</v>
      </c>
      <c r="M424" s="63"/>
      <c r="N424" s="63" t="s">
        <v>237</v>
      </c>
      <c r="O424" s="63"/>
      <c r="P424" s="63" t="s">
        <v>237</v>
      </c>
      <c r="Q424" s="292"/>
      <c r="R424" s="63" t="s">
        <v>237</v>
      </c>
      <c r="S424" s="64"/>
      <c r="T424" s="63" t="s">
        <v>237</v>
      </c>
      <c r="U424" s="64"/>
      <c r="V424" s="63" t="s">
        <v>237</v>
      </c>
      <c r="W424" s="272">
        <f>AD424+AF424+AH424+AJ424+AL424+AN424+AP424+AR424</f>
        <v>7753723.8</v>
      </c>
      <c r="X424" s="63" t="s">
        <v>237</v>
      </c>
      <c r="Y424" s="64"/>
      <c r="Z424" s="63" t="s">
        <v>237</v>
      </c>
      <c r="AA424" s="64"/>
      <c r="AB424" s="63" t="s">
        <v>237</v>
      </c>
      <c r="AC424" s="119">
        <f>AC412</f>
        <v>3504200.91</v>
      </c>
      <c r="AD424" s="212">
        <f aca="true" t="shared" si="5" ref="AD424:AP424">AD412</f>
        <v>3370989.57</v>
      </c>
      <c r="AE424" s="119">
        <f t="shared" si="5"/>
        <v>894667</v>
      </c>
      <c r="AF424" s="119">
        <f t="shared" si="5"/>
        <v>665346.11</v>
      </c>
      <c r="AG424" s="119">
        <f t="shared" si="5"/>
        <v>2702701.96</v>
      </c>
      <c r="AH424" s="119">
        <f t="shared" si="5"/>
        <v>2520810.06</v>
      </c>
      <c r="AI424" s="119">
        <f t="shared" si="5"/>
        <v>1140498</v>
      </c>
      <c r="AJ424" s="119">
        <f t="shared" si="5"/>
        <v>1123738.35</v>
      </c>
      <c r="AK424" s="119">
        <f t="shared" si="5"/>
        <v>64059</v>
      </c>
      <c r="AL424" s="119">
        <f t="shared" si="5"/>
        <v>64003.21</v>
      </c>
      <c r="AM424" s="119">
        <f t="shared" si="5"/>
        <v>0</v>
      </c>
      <c r="AN424" s="119">
        <f t="shared" si="5"/>
        <v>0</v>
      </c>
      <c r="AO424" s="119">
        <f t="shared" si="5"/>
        <v>17728</v>
      </c>
      <c r="AP424" s="119">
        <f t="shared" si="5"/>
        <v>8836.5</v>
      </c>
      <c r="AQ424" s="119"/>
      <c r="AR424" s="119"/>
    </row>
    <row r="425" spans="1:44" s="6" customFormat="1" ht="18">
      <c r="A425" s="29" t="s">
        <v>259</v>
      </c>
      <c r="B425" s="51" t="s">
        <v>267</v>
      </c>
      <c r="C425" s="203" t="s">
        <v>1054</v>
      </c>
      <c r="D425" s="202" t="s">
        <v>1026</v>
      </c>
      <c r="E425" s="271"/>
      <c r="F425" s="63" t="s">
        <v>237</v>
      </c>
      <c r="G425" s="63"/>
      <c r="H425" s="63" t="s">
        <v>237</v>
      </c>
      <c r="I425" s="63"/>
      <c r="J425" s="63" t="s">
        <v>237</v>
      </c>
      <c r="K425" s="433"/>
      <c r="L425" s="63" t="s">
        <v>237</v>
      </c>
      <c r="M425" s="63"/>
      <c r="N425" s="63" t="s">
        <v>237</v>
      </c>
      <c r="O425" s="63"/>
      <c r="P425" s="63" t="s">
        <v>237</v>
      </c>
      <c r="Q425" s="292"/>
      <c r="R425" s="63" t="s">
        <v>237</v>
      </c>
      <c r="S425" s="64"/>
      <c r="T425" s="63" t="s">
        <v>237</v>
      </c>
      <c r="U425" s="64"/>
      <c r="V425" s="63" t="s">
        <v>237</v>
      </c>
      <c r="W425" s="272"/>
      <c r="X425" s="63" t="s">
        <v>237</v>
      </c>
      <c r="Y425" s="64"/>
      <c r="Z425" s="63" t="s">
        <v>237</v>
      </c>
      <c r="AA425" s="64"/>
      <c r="AB425" s="63" t="s">
        <v>237</v>
      </c>
      <c r="AC425" s="119"/>
      <c r="AD425" s="212"/>
      <c r="AE425" s="119"/>
      <c r="AF425" s="119"/>
      <c r="AG425" s="119"/>
      <c r="AH425" s="119"/>
      <c r="AI425" s="119"/>
      <c r="AJ425" s="119"/>
      <c r="AK425" s="119"/>
      <c r="AL425" s="119"/>
      <c r="AM425" s="119"/>
      <c r="AN425" s="119"/>
      <c r="AO425" s="119"/>
      <c r="AP425" s="119"/>
      <c r="AQ425" s="119"/>
      <c r="AR425" s="119"/>
    </row>
    <row r="426" spans="1:44" s="6" customFormat="1" ht="21" hidden="1">
      <c r="A426" s="55" t="s">
        <v>81</v>
      </c>
      <c r="B426" s="51" t="s">
        <v>268</v>
      </c>
      <c r="C426" s="203" t="s">
        <v>1058</v>
      </c>
      <c r="D426" s="202" t="s">
        <v>1026</v>
      </c>
      <c r="E426" s="271"/>
      <c r="F426" s="63" t="s">
        <v>237</v>
      </c>
      <c r="G426" s="63"/>
      <c r="H426" s="63" t="s">
        <v>237</v>
      </c>
      <c r="I426" s="63"/>
      <c r="J426" s="63" t="s">
        <v>237</v>
      </c>
      <c r="K426" s="433">
        <f aca="true" t="shared" si="6" ref="K426:K437">AC426+AE426+AG426+AI426+AK426+AM426+AQ426</f>
        <v>0</v>
      </c>
      <c r="L426" s="63" t="s">
        <v>237</v>
      </c>
      <c r="M426" s="63"/>
      <c r="N426" s="63" t="s">
        <v>237</v>
      </c>
      <c r="O426" s="63"/>
      <c r="P426" s="63" t="s">
        <v>237</v>
      </c>
      <c r="Q426" s="292"/>
      <c r="R426" s="63" t="s">
        <v>237</v>
      </c>
      <c r="S426" s="64"/>
      <c r="T426" s="63" t="s">
        <v>237</v>
      </c>
      <c r="U426" s="64"/>
      <c r="V426" s="63" t="s">
        <v>237</v>
      </c>
      <c r="W426" s="272">
        <f t="shared" si="1"/>
        <v>0</v>
      </c>
      <c r="X426" s="63" t="s">
        <v>237</v>
      </c>
      <c r="Y426" s="64"/>
      <c r="Z426" s="63" t="s">
        <v>237</v>
      </c>
      <c r="AA426" s="64"/>
      <c r="AB426" s="63" t="s">
        <v>237</v>
      </c>
      <c r="AC426" s="119"/>
      <c r="AD426" s="212"/>
      <c r="AE426" s="119"/>
      <c r="AF426" s="119"/>
      <c r="AG426" s="119"/>
      <c r="AH426" s="119"/>
      <c r="AI426" s="119"/>
      <c r="AJ426" s="119"/>
      <c r="AK426" s="119"/>
      <c r="AL426" s="119"/>
      <c r="AM426" s="119"/>
      <c r="AN426" s="119"/>
      <c r="AO426" s="119"/>
      <c r="AP426" s="119"/>
      <c r="AQ426" s="119"/>
      <c r="AR426" s="119"/>
    </row>
    <row r="427" spans="1:44" s="6" customFormat="1" ht="22.5" hidden="1">
      <c r="A427" s="29" t="s">
        <v>323</v>
      </c>
      <c r="B427" s="51"/>
      <c r="C427" s="203"/>
      <c r="D427" s="202"/>
      <c r="E427" s="271"/>
      <c r="F427" s="63"/>
      <c r="G427" s="63"/>
      <c r="H427" s="63"/>
      <c r="I427" s="63"/>
      <c r="J427" s="63"/>
      <c r="K427" s="433">
        <f t="shared" si="6"/>
        <v>0</v>
      </c>
      <c r="L427" s="63"/>
      <c r="M427" s="63"/>
      <c r="N427" s="63"/>
      <c r="O427" s="63"/>
      <c r="P427" s="63"/>
      <c r="Q427" s="292"/>
      <c r="R427" s="63"/>
      <c r="S427" s="64"/>
      <c r="T427" s="63"/>
      <c r="U427" s="64"/>
      <c r="V427" s="63"/>
      <c r="W427" s="272">
        <f t="shared" si="1"/>
        <v>0</v>
      </c>
      <c r="X427" s="63"/>
      <c r="Y427" s="64"/>
      <c r="Z427" s="63"/>
      <c r="AA427" s="64"/>
      <c r="AB427" s="63"/>
      <c r="AC427" s="119"/>
      <c r="AD427" s="212"/>
      <c r="AE427" s="119"/>
      <c r="AF427" s="119"/>
      <c r="AG427" s="119"/>
      <c r="AH427" s="119"/>
      <c r="AI427" s="119"/>
      <c r="AJ427" s="119"/>
      <c r="AK427" s="119"/>
      <c r="AL427" s="119"/>
      <c r="AM427" s="119"/>
      <c r="AN427" s="119"/>
      <c r="AO427" s="119"/>
      <c r="AP427" s="119"/>
      <c r="AQ427" s="119"/>
      <c r="AR427" s="119"/>
    </row>
    <row r="428" spans="1:44" s="6" customFormat="1" ht="22.5" hidden="1">
      <c r="A428" s="29" t="s">
        <v>319</v>
      </c>
      <c r="B428" s="51" t="s">
        <v>269</v>
      </c>
      <c r="C428" s="203" t="s">
        <v>1058</v>
      </c>
      <c r="D428" s="202" t="s">
        <v>1026</v>
      </c>
      <c r="E428" s="271"/>
      <c r="F428" s="63" t="s">
        <v>237</v>
      </c>
      <c r="G428" s="63"/>
      <c r="H428" s="63" t="s">
        <v>237</v>
      </c>
      <c r="I428" s="63"/>
      <c r="J428" s="63" t="s">
        <v>237</v>
      </c>
      <c r="K428" s="433">
        <f t="shared" si="6"/>
        <v>0</v>
      </c>
      <c r="L428" s="63" t="s">
        <v>237</v>
      </c>
      <c r="M428" s="63"/>
      <c r="N428" s="63" t="s">
        <v>237</v>
      </c>
      <c r="O428" s="63"/>
      <c r="P428" s="63" t="s">
        <v>237</v>
      </c>
      <c r="Q428" s="292"/>
      <c r="R428" s="63" t="s">
        <v>237</v>
      </c>
      <c r="S428" s="64"/>
      <c r="T428" s="63" t="s">
        <v>237</v>
      </c>
      <c r="U428" s="64"/>
      <c r="V428" s="63" t="s">
        <v>237</v>
      </c>
      <c r="W428" s="272">
        <f t="shared" si="1"/>
        <v>0</v>
      </c>
      <c r="X428" s="63" t="s">
        <v>237</v>
      </c>
      <c r="Y428" s="64"/>
      <c r="Z428" s="63" t="s">
        <v>237</v>
      </c>
      <c r="AA428" s="64"/>
      <c r="AB428" s="63" t="s">
        <v>237</v>
      </c>
      <c r="AC428" s="119"/>
      <c r="AD428" s="212"/>
      <c r="AE428" s="119"/>
      <c r="AF428" s="119"/>
      <c r="AG428" s="119"/>
      <c r="AH428" s="119"/>
      <c r="AI428" s="119"/>
      <c r="AJ428" s="119"/>
      <c r="AK428" s="119"/>
      <c r="AL428" s="119"/>
      <c r="AM428" s="119"/>
      <c r="AN428" s="119"/>
      <c r="AO428" s="119"/>
      <c r="AP428" s="119"/>
      <c r="AQ428" s="119"/>
      <c r="AR428" s="119"/>
    </row>
    <row r="429" spans="1:44" s="6" customFormat="1" ht="18" hidden="1">
      <c r="A429" s="29" t="s">
        <v>259</v>
      </c>
      <c r="B429" s="51" t="s">
        <v>270</v>
      </c>
      <c r="C429" s="203" t="s">
        <v>1058</v>
      </c>
      <c r="D429" s="202" t="s">
        <v>1026</v>
      </c>
      <c r="E429" s="271"/>
      <c r="F429" s="63" t="s">
        <v>237</v>
      </c>
      <c r="G429" s="63"/>
      <c r="H429" s="63" t="s">
        <v>237</v>
      </c>
      <c r="I429" s="63"/>
      <c r="J429" s="63" t="s">
        <v>237</v>
      </c>
      <c r="K429" s="433">
        <f t="shared" si="6"/>
        <v>0</v>
      </c>
      <c r="L429" s="63" t="s">
        <v>237</v>
      </c>
      <c r="M429" s="63"/>
      <c r="N429" s="63" t="s">
        <v>237</v>
      </c>
      <c r="O429" s="63"/>
      <c r="P429" s="63" t="s">
        <v>237</v>
      </c>
      <c r="Q429" s="292"/>
      <c r="R429" s="63" t="s">
        <v>237</v>
      </c>
      <c r="S429" s="64"/>
      <c r="T429" s="63" t="s">
        <v>237</v>
      </c>
      <c r="U429" s="64"/>
      <c r="V429" s="63" t="s">
        <v>237</v>
      </c>
      <c r="W429" s="272">
        <f t="shared" si="1"/>
        <v>0</v>
      </c>
      <c r="X429" s="63" t="s">
        <v>237</v>
      </c>
      <c r="Y429" s="64"/>
      <c r="Z429" s="63" t="s">
        <v>237</v>
      </c>
      <c r="AA429" s="64"/>
      <c r="AB429" s="63" t="s">
        <v>237</v>
      </c>
      <c r="AC429" s="119"/>
      <c r="AD429" s="212"/>
      <c r="AE429" s="119"/>
      <c r="AF429" s="119"/>
      <c r="AG429" s="119"/>
      <c r="AH429" s="119"/>
      <c r="AI429" s="119"/>
      <c r="AJ429" s="119"/>
      <c r="AK429" s="119"/>
      <c r="AL429" s="119"/>
      <c r="AM429" s="119"/>
      <c r="AN429" s="119"/>
      <c r="AO429" s="119"/>
      <c r="AP429" s="119"/>
      <c r="AQ429" s="119"/>
      <c r="AR429" s="119"/>
    </row>
    <row r="430" spans="1:44" s="6" customFormat="1" ht="21" hidden="1">
      <c r="A430" s="55" t="s">
        <v>82</v>
      </c>
      <c r="B430" s="51" t="s">
        <v>271</v>
      </c>
      <c r="C430" s="203" t="s">
        <v>1058</v>
      </c>
      <c r="D430" s="202" t="s">
        <v>1026</v>
      </c>
      <c r="E430" s="271"/>
      <c r="F430" s="63" t="s">
        <v>237</v>
      </c>
      <c r="G430" s="63"/>
      <c r="H430" s="63" t="s">
        <v>237</v>
      </c>
      <c r="I430" s="63"/>
      <c r="J430" s="63" t="s">
        <v>237</v>
      </c>
      <c r="K430" s="433">
        <f t="shared" si="6"/>
        <v>0</v>
      </c>
      <c r="L430" s="63" t="s">
        <v>237</v>
      </c>
      <c r="M430" s="63"/>
      <c r="N430" s="63" t="s">
        <v>237</v>
      </c>
      <c r="O430" s="63"/>
      <c r="P430" s="63" t="s">
        <v>237</v>
      </c>
      <c r="Q430" s="292"/>
      <c r="R430" s="63" t="s">
        <v>237</v>
      </c>
      <c r="S430" s="64"/>
      <c r="T430" s="63" t="s">
        <v>237</v>
      </c>
      <c r="U430" s="64"/>
      <c r="V430" s="63" t="s">
        <v>237</v>
      </c>
      <c r="W430" s="272">
        <f t="shared" si="1"/>
        <v>0</v>
      </c>
      <c r="X430" s="63" t="s">
        <v>237</v>
      </c>
      <c r="Y430" s="64"/>
      <c r="Z430" s="63" t="s">
        <v>237</v>
      </c>
      <c r="AA430" s="64"/>
      <c r="AB430" s="63" t="s">
        <v>237</v>
      </c>
      <c r="AC430" s="119"/>
      <c r="AD430" s="212"/>
      <c r="AE430" s="119"/>
      <c r="AF430" s="119"/>
      <c r="AG430" s="119"/>
      <c r="AH430" s="119"/>
      <c r="AI430" s="119"/>
      <c r="AJ430" s="119"/>
      <c r="AK430" s="119"/>
      <c r="AL430" s="119"/>
      <c r="AM430" s="119"/>
      <c r="AN430" s="119"/>
      <c r="AO430" s="119"/>
      <c r="AP430" s="119"/>
      <c r="AQ430" s="119"/>
      <c r="AR430" s="119"/>
    </row>
    <row r="431" spans="1:44" s="6" customFormat="1" ht="22.5" hidden="1">
      <c r="A431" s="29" t="s">
        <v>327</v>
      </c>
      <c r="B431" s="51"/>
      <c r="C431" s="203"/>
      <c r="D431" s="202"/>
      <c r="E431" s="271"/>
      <c r="F431" s="63"/>
      <c r="G431" s="63"/>
      <c r="H431" s="63"/>
      <c r="I431" s="63"/>
      <c r="J431" s="63"/>
      <c r="K431" s="433">
        <f t="shared" si="6"/>
        <v>0</v>
      </c>
      <c r="L431" s="63"/>
      <c r="M431" s="63"/>
      <c r="N431" s="63"/>
      <c r="O431" s="63"/>
      <c r="P431" s="63"/>
      <c r="Q431" s="292"/>
      <c r="R431" s="63"/>
      <c r="S431" s="64"/>
      <c r="T431" s="63"/>
      <c r="U431" s="64"/>
      <c r="V431" s="63"/>
      <c r="W431" s="272">
        <f t="shared" si="1"/>
        <v>0</v>
      </c>
      <c r="X431" s="63"/>
      <c r="Y431" s="64"/>
      <c r="Z431" s="63"/>
      <c r="AA431" s="64"/>
      <c r="AB431" s="63"/>
      <c r="AC431" s="119"/>
      <c r="AD431" s="212"/>
      <c r="AE431" s="119"/>
      <c r="AF431" s="119"/>
      <c r="AG431" s="119"/>
      <c r="AH431" s="119"/>
      <c r="AI431" s="119"/>
      <c r="AJ431" s="119"/>
      <c r="AK431" s="119"/>
      <c r="AL431" s="119"/>
      <c r="AM431" s="119"/>
      <c r="AN431" s="119"/>
      <c r="AO431" s="119"/>
      <c r="AP431" s="119"/>
      <c r="AQ431" s="119"/>
      <c r="AR431" s="119"/>
    </row>
    <row r="432" spans="1:44" s="6" customFormat="1" ht="22.5" hidden="1">
      <c r="A432" s="29" t="s">
        <v>319</v>
      </c>
      <c r="B432" s="51" t="s">
        <v>272</v>
      </c>
      <c r="C432" s="203" t="s">
        <v>1071</v>
      </c>
      <c r="D432" s="202" t="s">
        <v>1026</v>
      </c>
      <c r="E432" s="271"/>
      <c r="F432" s="63" t="s">
        <v>237</v>
      </c>
      <c r="G432" s="63"/>
      <c r="H432" s="63" t="s">
        <v>237</v>
      </c>
      <c r="I432" s="63"/>
      <c r="J432" s="63" t="s">
        <v>237</v>
      </c>
      <c r="K432" s="433">
        <f t="shared" si="6"/>
        <v>0</v>
      </c>
      <c r="L432" s="63" t="s">
        <v>237</v>
      </c>
      <c r="M432" s="63"/>
      <c r="N432" s="63" t="s">
        <v>237</v>
      </c>
      <c r="O432" s="63"/>
      <c r="P432" s="63" t="s">
        <v>237</v>
      </c>
      <c r="Q432" s="292"/>
      <c r="R432" s="63" t="s">
        <v>237</v>
      </c>
      <c r="S432" s="64"/>
      <c r="T432" s="63" t="s">
        <v>237</v>
      </c>
      <c r="U432" s="64"/>
      <c r="V432" s="63" t="s">
        <v>237</v>
      </c>
      <c r="W432" s="272">
        <f t="shared" si="1"/>
        <v>0</v>
      </c>
      <c r="X432" s="63" t="s">
        <v>237</v>
      </c>
      <c r="Y432" s="64"/>
      <c r="Z432" s="63" t="s">
        <v>237</v>
      </c>
      <c r="AA432" s="64"/>
      <c r="AB432" s="63" t="s">
        <v>237</v>
      </c>
      <c r="AC432" s="119"/>
      <c r="AD432" s="212"/>
      <c r="AE432" s="119"/>
      <c r="AF432" s="119"/>
      <c r="AG432" s="119"/>
      <c r="AH432" s="119"/>
      <c r="AI432" s="119"/>
      <c r="AJ432" s="119"/>
      <c r="AK432" s="119"/>
      <c r="AL432" s="119"/>
      <c r="AM432" s="119"/>
      <c r="AN432" s="119"/>
      <c r="AO432" s="119"/>
      <c r="AP432" s="119"/>
      <c r="AQ432" s="119"/>
      <c r="AR432" s="119"/>
    </row>
    <row r="433" spans="1:44" s="6" customFormat="1" ht="18" hidden="1">
      <c r="A433" s="29" t="s">
        <v>259</v>
      </c>
      <c r="B433" s="51" t="s">
        <v>273</v>
      </c>
      <c r="C433" s="203" t="s">
        <v>1071</v>
      </c>
      <c r="D433" s="202" t="s">
        <v>1026</v>
      </c>
      <c r="E433" s="271"/>
      <c r="F433" s="63" t="s">
        <v>237</v>
      </c>
      <c r="G433" s="63"/>
      <c r="H433" s="63" t="s">
        <v>237</v>
      </c>
      <c r="I433" s="63"/>
      <c r="J433" s="63" t="s">
        <v>237</v>
      </c>
      <c r="K433" s="433">
        <f t="shared" si="6"/>
        <v>0</v>
      </c>
      <c r="L433" s="63" t="s">
        <v>237</v>
      </c>
      <c r="M433" s="63"/>
      <c r="N433" s="63" t="s">
        <v>237</v>
      </c>
      <c r="O433" s="63"/>
      <c r="P433" s="63" t="s">
        <v>237</v>
      </c>
      <c r="Q433" s="292"/>
      <c r="R433" s="63" t="s">
        <v>237</v>
      </c>
      <c r="S433" s="64"/>
      <c r="T433" s="63" t="s">
        <v>237</v>
      </c>
      <c r="U433" s="64"/>
      <c r="V433" s="63" t="s">
        <v>237</v>
      </c>
      <c r="W433" s="272">
        <f t="shared" si="1"/>
        <v>0</v>
      </c>
      <c r="X433" s="63" t="s">
        <v>237</v>
      </c>
      <c r="Y433" s="64"/>
      <c r="Z433" s="63" t="s">
        <v>237</v>
      </c>
      <c r="AA433" s="64"/>
      <c r="AB433" s="63" t="s">
        <v>237</v>
      </c>
      <c r="AC433" s="119"/>
      <c r="AD433" s="212"/>
      <c r="AE433" s="119"/>
      <c r="AF433" s="119"/>
      <c r="AG433" s="119"/>
      <c r="AH433" s="119"/>
      <c r="AI433" s="119"/>
      <c r="AJ433" s="119"/>
      <c r="AK433" s="119"/>
      <c r="AL433" s="119"/>
      <c r="AM433" s="119"/>
      <c r="AN433" s="119"/>
      <c r="AO433" s="119"/>
      <c r="AP433" s="119"/>
      <c r="AQ433" s="119"/>
      <c r="AR433" s="119"/>
    </row>
    <row r="434" spans="1:44" s="6" customFormat="1" ht="18" hidden="1">
      <c r="A434" s="55" t="s">
        <v>84</v>
      </c>
      <c r="B434" s="51" t="s">
        <v>141</v>
      </c>
      <c r="C434" s="203" t="s">
        <v>1025</v>
      </c>
      <c r="D434" s="202" t="s">
        <v>1026</v>
      </c>
      <c r="E434" s="271"/>
      <c r="F434" s="63" t="s">
        <v>237</v>
      </c>
      <c r="G434" s="63"/>
      <c r="H434" s="63" t="s">
        <v>237</v>
      </c>
      <c r="I434" s="63"/>
      <c r="J434" s="63" t="s">
        <v>237</v>
      </c>
      <c r="K434" s="433">
        <f t="shared" si="6"/>
        <v>0</v>
      </c>
      <c r="L434" s="63" t="s">
        <v>237</v>
      </c>
      <c r="M434" s="63"/>
      <c r="N434" s="63" t="s">
        <v>237</v>
      </c>
      <c r="O434" s="63"/>
      <c r="P434" s="63" t="s">
        <v>237</v>
      </c>
      <c r="Q434" s="292"/>
      <c r="R434" s="63" t="s">
        <v>237</v>
      </c>
      <c r="S434" s="64"/>
      <c r="T434" s="63" t="s">
        <v>237</v>
      </c>
      <c r="U434" s="64"/>
      <c r="V434" s="63" t="s">
        <v>237</v>
      </c>
      <c r="W434" s="272">
        <f t="shared" si="1"/>
        <v>0</v>
      </c>
      <c r="X434" s="63" t="s">
        <v>237</v>
      </c>
      <c r="Y434" s="64"/>
      <c r="Z434" s="63" t="s">
        <v>237</v>
      </c>
      <c r="AA434" s="64"/>
      <c r="AB434" s="63" t="s">
        <v>237</v>
      </c>
      <c r="AC434" s="119"/>
      <c r="AD434" s="212"/>
      <c r="AE434" s="119"/>
      <c r="AF434" s="119"/>
      <c r="AG434" s="119"/>
      <c r="AH434" s="119"/>
      <c r="AI434" s="119"/>
      <c r="AJ434" s="119"/>
      <c r="AK434" s="119"/>
      <c r="AL434" s="119"/>
      <c r="AM434" s="119"/>
      <c r="AN434" s="119"/>
      <c r="AO434" s="119"/>
      <c r="AP434" s="119"/>
      <c r="AQ434" s="119"/>
      <c r="AR434" s="119"/>
    </row>
    <row r="435" spans="1:44" s="6" customFormat="1" ht="22.5" hidden="1">
      <c r="A435" s="29" t="s">
        <v>328</v>
      </c>
      <c r="B435" s="51"/>
      <c r="C435" s="203"/>
      <c r="D435" s="202"/>
      <c r="E435" s="271"/>
      <c r="F435" s="63"/>
      <c r="G435" s="63"/>
      <c r="H435" s="63"/>
      <c r="I435" s="63"/>
      <c r="J435" s="63"/>
      <c r="K435" s="433">
        <f t="shared" si="6"/>
        <v>0</v>
      </c>
      <c r="L435" s="63"/>
      <c r="M435" s="63"/>
      <c r="N435" s="63"/>
      <c r="O435" s="63"/>
      <c r="P435" s="63"/>
      <c r="Q435" s="292"/>
      <c r="R435" s="63"/>
      <c r="S435" s="64"/>
      <c r="T435" s="63"/>
      <c r="U435" s="64"/>
      <c r="V435" s="63"/>
      <c r="W435" s="272">
        <f t="shared" si="1"/>
        <v>0</v>
      </c>
      <c r="X435" s="63"/>
      <c r="Y435" s="64"/>
      <c r="Z435" s="63"/>
      <c r="AA435" s="64"/>
      <c r="AB435" s="63"/>
      <c r="AC435" s="119"/>
      <c r="AD435" s="212"/>
      <c r="AE435" s="119"/>
      <c r="AF435" s="119"/>
      <c r="AG435" s="119"/>
      <c r="AH435" s="119"/>
      <c r="AI435" s="119"/>
      <c r="AJ435" s="119"/>
      <c r="AK435" s="119"/>
      <c r="AL435" s="119"/>
      <c r="AM435" s="119"/>
      <c r="AN435" s="119"/>
      <c r="AO435" s="119"/>
      <c r="AP435" s="119"/>
      <c r="AQ435" s="119"/>
      <c r="AR435" s="119"/>
    </row>
    <row r="436" spans="1:44" s="6" customFormat="1" ht="18" hidden="1">
      <c r="A436" s="29" t="s">
        <v>329</v>
      </c>
      <c r="B436" s="51" t="s">
        <v>142</v>
      </c>
      <c r="C436" s="203" t="s">
        <v>1025</v>
      </c>
      <c r="D436" s="202" t="s">
        <v>1026</v>
      </c>
      <c r="E436" s="271"/>
      <c r="F436" s="63" t="s">
        <v>237</v>
      </c>
      <c r="G436" s="63"/>
      <c r="H436" s="63" t="s">
        <v>237</v>
      </c>
      <c r="I436" s="63"/>
      <c r="J436" s="63" t="s">
        <v>237</v>
      </c>
      <c r="K436" s="433">
        <f t="shared" si="6"/>
        <v>0</v>
      </c>
      <c r="L436" s="63" t="s">
        <v>237</v>
      </c>
      <c r="M436" s="63"/>
      <c r="N436" s="63" t="s">
        <v>237</v>
      </c>
      <c r="O436" s="63"/>
      <c r="P436" s="63" t="s">
        <v>237</v>
      </c>
      <c r="Q436" s="292"/>
      <c r="R436" s="63" t="s">
        <v>237</v>
      </c>
      <c r="S436" s="64"/>
      <c r="T436" s="63" t="s">
        <v>237</v>
      </c>
      <c r="U436" s="64"/>
      <c r="V436" s="63" t="s">
        <v>237</v>
      </c>
      <c r="W436" s="272">
        <f t="shared" si="1"/>
        <v>0</v>
      </c>
      <c r="X436" s="63" t="s">
        <v>237</v>
      </c>
      <c r="Y436" s="64"/>
      <c r="Z436" s="63" t="s">
        <v>237</v>
      </c>
      <c r="AA436" s="64"/>
      <c r="AB436" s="63" t="s">
        <v>237</v>
      </c>
      <c r="AC436" s="119"/>
      <c r="AD436" s="212"/>
      <c r="AE436" s="119"/>
      <c r="AF436" s="119"/>
      <c r="AG436" s="119"/>
      <c r="AH436" s="119"/>
      <c r="AI436" s="119"/>
      <c r="AJ436" s="119"/>
      <c r="AK436" s="119"/>
      <c r="AL436" s="119"/>
      <c r="AM436" s="119"/>
      <c r="AN436" s="119"/>
      <c r="AO436" s="119"/>
      <c r="AP436" s="119"/>
      <c r="AQ436" s="119"/>
      <c r="AR436" s="119"/>
    </row>
    <row r="437" spans="1:44" s="6" customFormat="1" ht="18" hidden="1">
      <c r="A437" s="56" t="s">
        <v>259</v>
      </c>
      <c r="B437" s="51" t="s">
        <v>143</v>
      </c>
      <c r="C437" s="203" t="s">
        <v>1025</v>
      </c>
      <c r="D437" s="202" t="s">
        <v>1026</v>
      </c>
      <c r="E437" s="271"/>
      <c r="F437" s="63" t="s">
        <v>237</v>
      </c>
      <c r="G437" s="63"/>
      <c r="H437" s="63" t="s">
        <v>237</v>
      </c>
      <c r="I437" s="63"/>
      <c r="J437" s="63" t="s">
        <v>237</v>
      </c>
      <c r="K437" s="433">
        <f t="shared" si="6"/>
        <v>0</v>
      </c>
      <c r="L437" s="63" t="s">
        <v>237</v>
      </c>
      <c r="M437" s="63"/>
      <c r="N437" s="63" t="s">
        <v>237</v>
      </c>
      <c r="O437" s="63"/>
      <c r="P437" s="63" t="s">
        <v>237</v>
      </c>
      <c r="Q437" s="292"/>
      <c r="R437" s="63" t="s">
        <v>237</v>
      </c>
      <c r="S437" s="64"/>
      <c r="T437" s="63" t="s">
        <v>237</v>
      </c>
      <c r="U437" s="64"/>
      <c r="V437" s="63" t="s">
        <v>237</v>
      </c>
      <c r="W437" s="272">
        <f t="shared" si="1"/>
        <v>0</v>
      </c>
      <c r="X437" s="63" t="s">
        <v>237</v>
      </c>
      <c r="Y437" s="64"/>
      <c r="Z437" s="63" t="s">
        <v>237</v>
      </c>
      <c r="AA437" s="64"/>
      <c r="AB437" s="63" t="s">
        <v>237</v>
      </c>
      <c r="AC437" s="119"/>
      <c r="AD437" s="212"/>
      <c r="AE437" s="119"/>
      <c r="AF437" s="119"/>
      <c r="AG437" s="119"/>
      <c r="AH437" s="119"/>
      <c r="AI437" s="119"/>
      <c r="AJ437" s="119"/>
      <c r="AK437" s="119"/>
      <c r="AL437" s="119"/>
      <c r="AM437" s="119"/>
      <c r="AN437" s="119"/>
      <c r="AO437" s="119"/>
      <c r="AP437" s="119"/>
      <c r="AQ437" s="119"/>
      <c r="AR437" s="119"/>
    </row>
    <row r="438" spans="1:44" s="69" customFormat="1" ht="22.5">
      <c r="A438" s="117" t="s">
        <v>602</v>
      </c>
      <c r="B438" s="49" t="s">
        <v>603</v>
      </c>
      <c r="C438" s="179" t="s">
        <v>1025</v>
      </c>
      <c r="D438" s="179" t="s">
        <v>1026</v>
      </c>
      <c r="E438" s="346"/>
      <c r="F438" s="68" t="s">
        <v>237</v>
      </c>
      <c r="G438" s="68"/>
      <c r="H438" s="68" t="s">
        <v>237</v>
      </c>
      <c r="I438" s="68"/>
      <c r="J438" s="68" t="s">
        <v>237</v>
      </c>
      <c r="K438" s="435">
        <f>AC438+AE438+AG438+AI438+AK438+AM438+AO438+AQ438</f>
        <v>3268442.76</v>
      </c>
      <c r="L438" s="68" t="s">
        <v>237</v>
      </c>
      <c r="M438" s="68"/>
      <c r="N438" s="68" t="s">
        <v>237</v>
      </c>
      <c r="O438" s="68"/>
      <c r="P438" s="68" t="s">
        <v>237</v>
      </c>
      <c r="Q438" s="134"/>
      <c r="R438" s="68" t="s">
        <v>237</v>
      </c>
      <c r="S438" s="68"/>
      <c r="T438" s="68" t="s">
        <v>237</v>
      </c>
      <c r="U438" s="68"/>
      <c r="V438" s="68" t="s">
        <v>237</v>
      </c>
      <c r="W438" s="329">
        <f t="shared" si="1"/>
        <v>3087518.6500000004</v>
      </c>
      <c r="X438" s="68" t="s">
        <v>237</v>
      </c>
      <c r="Y438" s="68"/>
      <c r="Z438" s="68" t="s">
        <v>237</v>
      </c>
      <c r="AA438" s="68"/>
      <c r="AB438" s="68" t="s">
        <v>237</v>
      </c>
      <c r="AC438" s="120">
        <v>1063297.72</v>
      </c>
      <c r="AD438" s="120">
        <v>1016114.17</v>
      </c>
      <c r="AE438" s="120">
        <v>282447</v>
      </c>
      <c r="AF438" s="120">
        <v>211630.34</v>
      </c>
      <c r="AG438" s="120">
        <v>812571.04</v>
      </c>
      <c r="AH438" s="120">
        <v>757483.1</v>
      </c>
      <c r="AI438" s="120">
        <v>344432</v>
      </c>
      <c r="AJ438" s="120">
        <v>339372.75</v>
      </c>
      <c r="AK438" s="120">
        <v>19341</v>
      </c>
      <c r="AL438" s="120">
        <v>19328.97</v>
      </c>
      <c r="AM438" s="120"/>
      <c r="AN438" s="120"/>
      <c r="AO438" s="120">
        <v>5354</v>
      </c>
      <c r="AP438" s="120">
        <v>2668.62</v>
      </c>
      <c r="AQ438" s="120">
        <v>741000</v>
      </c>
      <c r="AR438" s="120">
        <v>740920.7</v>
      </c>
    </row>
    <row r="439" spans="1:44" s="6" customFormat="1" ht="18">
      <c r="A439" s="117" t="s">
        <v>320</v>
      </c>
      <c r="B439" s="105"/>
      <c r="C439" s="181"/>
      <c r="D439" s="181"/>
      <c r="E439" s="281"/>
      <c r="F439" s="126"/>
      <c r="G439" s="126"/>
      <c r="H439" s="65"/>
      <c r="I439" s="126"/>
      <c r="J439" s="126"/>
      <c r="K439" s="433"/>
      <c r="L439" s="65"/>
      <c r="M439" s="65"/>
      <c r="N439" s="126"/>
      <c r="O439" s="65"/>
      <c r="P439" s="126"/>
      <c r="Q439" s="310"/>
      <c r="R439" s="126"/>
      <c r="S439" s="65"/>
      <c r="T439" s="126"/>
      <c r="U439" s="126"/>
      <c r="V439" s="65"/>
      <c r="W439" s="272"/>
      <c r="X439" s="65"/>
      <c r="Y439" s="126"/>
      <c r="Z439" s="65"/>
      <c r="AA439" s="126"/>
      <c r="AB439" s="65"/>
      <c r="AC439" s="119"/>
      <c r="AD439" s="212"/>
      <c r="AE439" s="119"/>
      <c r="AF439" s="119"/>
      <c r="AG439" s="119"/>
      <c r="AH439" s="119"/>
      <c r="AI439" s="119"/>
      <c r="AJ439" s="119"/>
      <c r="AK439" s="119"/>
      <c r="AL439" s="119"/>
      <c r="AM439" s="119"/>
      <c r="AN439" s="119"/>
      <c r="AO439" s="119"/>
      <c r="AP439" s="119"/>
      <c r="AQ439" s="119"/>
      <c r="AR439" s="119"/>
    </row>
    <row r="440" spans="1:44" s="6" customFormat="1" ht="21.75" hidden="1">
      <c r="A440" s="29" t="s">
        <v>321</v>
      </c>
      <c r="B440" s="50" t="s">
        <v>604</v>
      </c>
      <c r="C440" s="202" t="s">
        <v>1048</v>
      </c>
      <c r="D440" s="202" t="s">
        <v>1026</v>
      </c>
      <c r="E440" s="271"/>
      <c r="F440" s="63" t="s">
        <v>237</v>
      </c>
      <c r="G440" s="63"/>
      <c r="H440" s="63" t="s">
        <v>237</v>
      </c>
      <c r="I440" s="63"/>
      <c r="J440" s="63" t="s">
        <v>237</v>
      </c>
      <c r="K440" s="433">
        <f aca="true" t="shared" si="7" ref="K440:K447">AC440+AE440+AG440+AI440+AK440+AM440+AQ440</f>
        <v>0</v>
      </c>
      <c r="L440" s="63" t="s">
        <v>237</v>
      </c>
      <c r="M440" s="63"/>
      <c r="N440" s="63" t="s">
        <v>237</v>
      </c>
      <c r="O440" s="63"/>
      <c r="P440" s="63" t="s">
        <v>237</v>
      </c>
      <c r="Q440" s="294"/>
      <c r="R440" s="63" t="s">
        <v>237</v>
      </c>
      <c r="S440" s="63"/>
      <c r="T440" s="63" t="s">
        <v>237</v>
      </c>
      <c r="U440" s="63"/>
      <c r="V440" s="63" t="s">
        <v>237</v>
      </c>
      <c r="W440" s="272">
        <f t="shared" si="1"/>
        <v>0</v>
      </c>
      <c r="X440" s="63" t="s">
        <v>237</v>
      </c>
      <c r="Y440" s="63"/>
      <c r="Z440" s="63" t="s">
        <v>237</v>
      </c>
      <c r="AA440" s="63"/>
      <c r="AB440" s="63" t="s">
        <v>237</v>
      </c>
      <c r="AC440" s="119"/>
      <c r="AD440" s="212"/>
      <c r="AE440" s="119"/>
      <c r="AF440" s="119"/>
      <c r="AG440" s="119"/>
      <c r="AH440" s="119"/>
      <c r="AI440" s="119"/>
      <c r="AJ440" s="119"/>
      <c r="AK440" s="119"/>
      <c r="AL440" s="119"/>
      <c r="AM440" s="119"/>
      <c r="AN440" s="119"/>
      <c r="AO440" s="119"/>
      <c r="AP440" s="119"/>
      <c r="AQ440" s="119"/>
      <c r="AR440" s="119"/>
    </row>
    <row r="441" spans="1:44" s="6" customFormat="1" ht="22.5" hidden="1">
      <c r="A441" s="29" t="s">
        <v>318</v>
      </c>
      <c r="B441" s="51"/>
      <c r="C441" s="203"/>
      <c r="D441" s="202"/>
      <c r="E441" s="271"/>
      <c r="F441" s="63"/>
      <c r="G441" s="63"/>
      <c r="H441" s="63"/>
      <c r="I441" s="63"/>
      <c r="J441" s="63"/>
      <c r="K441" s="433">
        <f t="shared" si="7"/>
        <v>0</v>
      </c>
      <c r="L441" s="63"/>
      <c r="M441" s="63"/>
      <c r="N441" s="63"/>
      <c r="O441" s="63"/>
      <c r="P441" s="63"/>
      <c r="Q441" s="292"/>
      <c r="R441" s="63"/>
      <c r="S441" s="64"/>
      <c r="T441" s="63"/>
      <c r="U441" s="64"/>
      <c r="V441" s="63"/>
      <c r="W441" s="272">
        <f t="shared" si="1"/>
        <v>0</v>
      </c>
      <c r="X441" s="63"/>
      <c r="Y441" s="64"/>
      <c r="Z441" s="63"/>
      <c r="AA441" s="64"/>
      <c r="AB441" s="63"/>
      <c r="AC441" s="119"/>
      <c r="AD441" s="212"/>
      <c r="AE441" s="119"/>
      <c r="AF441" s="119"/>
      <c r="AG441" s="119"/>
      <c r="AH441" s="119"/>
      <c r="AI441" s="119"/>
      <c r="AJ441" s="119"/>
      <c r="AK441" s="119"/>
      <c r="AL441" s="119"/>
      <c r="AM441" s="119"/>
      <c r="AN441" s="119"/>
      <c r="AO441" s="119"/>
      <c r="AP441" s="119"/>
      <c r="AQ441" s="119"/>
      <c r="AR441" s="119"/>
    </row>
    <row r="442" spans="1:44" s="6" customFormat="1" ht="22.5" hidden="1">
      <c r="A442" s="29" t="s">
        <v>322</v>
      </c>
      <c r="B442" s="51" t="s">
        <v>605</v>
      </c>
      <c r="C442" s="203" t="s">
        <v>1048</v>
      </c>
      <c r="D442" s="202" t="s">
        <v>1026</v>
      </c>
      <c r="E442" s="271"/>
      <c r="F442" s="63" t="s">
        <v>237</v>
      </c>
      <c r="G442" s="63"/>
      <c r="H442" s="63" t="s">
        <v>237</v>
      </c>
      <c r="I442" s="63"/>
      <c r="J442" s="63" t="s">
        <v>237</v>
      </c>
      <c r="K442" s="433">
        <f t="shared" si="7"/>
        <v>0</v>
      </c>
      <c r="L442" s="63" t="s">
        <v>237</v>
      </c>
      <c r="M442" s="63"/>
      <c r="N442" s="63" t="s">
        <v>237</v>
      </c>
      <c r="O442" s="63"/>
      <c r="P442" s="63" t="s">
        <v>237</v>
      </c>
      <c r="Q442" s="292"/>
      <c r="R442" s="63" t="s">
        <v>237</v>
      </c>
      <c r="S442" s="64"/>
      <c r="T442" s="63" t="s">
        <v>237</v>
      </c>
      <c r="U442" s="64"/>
      <c r="V442" s="63" t="s">
        <v>237</v>
      </c>
      <c r="W442" s="272">
        <f t="shared" si="1"/>
        <v>0</v>
      </c>
      <c r="X442" s="63" t="s">
        <v>237</v>
      </c>
      <c r="Y442" s="64"/>
      <c r="Z442" s="63" t="s">
        <v>237</v>
      </c>
      <c r="AA442" s="64"/>
      <c r="AB442" s="63" t="s">
        <v>237</v>
      </c>
      <c r="AC442" s="119"/>
      <c r="AD442" s="212"/>
      <c r="AE442" s="119"/>
      <c r="AF442" s="119"/>
      <c r="AG442" s="119"/>
      <c r="AH442" s="119"/>
      <c r="AI442" s="119"/>
      <c r="AJ442" s="119"/>
      <c r="AK442" s="119"/>
      <c r="AL442" s="119"/>
      <c r="AM442" s="119"/>
      <c r="AN442" s="119"/>
      <c r="AO442" s="119"/>
      <c r="AP442" s="119"/>
      <c r="AQ442" s="119"/>
      <c r="AR442" s="119"/>
    </row>
    <row r="443" spans="1:44" s="6" customFormat="1" ht="18" hidden="1">
      <c r="A443" s="29" t="s">
        <v>259</v>
      </c>
      <c r="B443" s="51" t="s">
        <v>606</v>
      </c>
      <c r="C443" s="203" t="s">
        <v>1048</v>
      </c>
      <c r="D443" s="202" t="s">
        <v>1026</v>
      </c>
      <c r="E443" s="271"/>
      <c r="F443" s="63" t="s">
        <v>237</v>
      </c>
      <c r="G443" s="63"/>
      <c r="H443" s="63" t="s">
        <v>237</v>
      </c>
      <c r="I443" s="63"/>
      <c r="J443" s="63" t="s">
        <v>237</v>
      </c>
      <c r="K443" s="433">
        <f t="shared" si="7"/>
        <v>0</v>
      </c>
      <c r="L443" s="63" t="s">
        <v>237</v>
      </c>
      <c r="M443" s="63"/>
      <c r="N443" s="63" t="s">
        <v>237</v>
      </c>
      <c r="O443" s="63"/>
      <c r="P443" s="63" t="s">
        <v>237</v>
      </c>
      <c r="Q443" s="292"/>
      <c r="R443" s="63" t="s">
        <v>237</v>
      </c>
      <c r="S443" s="64"/>
      <c r="T443" s="63" t="s">
        <v>237</v>
      </c>
      <c r="U443" s="64"/>
      <c r="V443" s="63" t="s">
        <v>237</v>
      </c>
      <c r="W443" s="272">
        <f t="shared" si="1"/>
        <v>0</v>
      </c>
      <c r="X443" s="63" t="s">
        <v>237</v>
      </c>
      <c r="Y443" s="64"/>
      <c r="Z443" s="63" t="s">
        <v>237</v>
      </c>
      <c r="AA443" s="64"/>
      <c r="AB443" s="63" t="s">
        <v>237</v>
      </c>
      <c r="AC443" s="119"/>
      <c r="AD443" s="212"/>
      <c r="AE443" s="119"/>
      <c r="AF443" s="119"/>
      <c r="AG443" s="119"/>
      <c r="AH443" s="119"/>
      <c r="AI443" s="119"/>
      <c r="AJ443" s="119"/>
      <c r="AK443" s="119"/>
      <c r="AL443" s="119"/>
      <c r="AM443" s="119"/>
      <c r="AN443" s="119"/>
      <c r="AO443" s="119"/>
      <c r="AP443" s="119"/>
      <c r="AQ443" s="119"/>
      <c r="AR443" s="119"/>
    </row>
    <row r="444" spans="1:44" s="6" customFormat="1" ht="21" hidden="1">
      <c r="A444" s="55" t="s">
        <v>79</v>
      </c>
      <c r="B444" s="51" t="s">
        <v>608</v>
      </c>
      <c r="C444" s="203" t="s">
        <v>1052</v>
      </c>
      <c r="D444" s="202" t="s">
        <v>1026</v>
      </c>
      <c r="E444" s="271"/>
      <c r="F444" s="63" t="s">
        <v>237</v>
      </c>
      <c r="G444" s="63"/>
      <c r="H444" s="63" t="s">
        <v>237</v>
      </c>
      <c r="I444" s="63"/>
      <c r="J444" s="63" t="s">
        <v>237</v>
      </c>
      <c r="K444" s="433">
        <f t="shared" si="7"/>
        <v>0</v>
      </c>
      <c r="L444" s="63" t="s">
        <v>237</v>
      </c>
      <c r="M444" s="63"/>
      <c r="N444" s="63" t="s">
        <v>237</v>
      </c>
      <c r="O444" s="63"/>
      <c r="P444" s="63" t="s">
        <v>237</v>
      </c>
      <c r="Q444" s="292"/>
      <c r="R444" s="63" t="s">
        <v>237</v>
      </c>
      <c r="S444" s="64"/>
      <c r="T444" s="63" t="s">
        <v>237</v>
      </c>
      <c r="U444" s="64"/>
      <c r="V444" s="63" t="s">
        <v>237</v>
      </c>
      <c r="W444" s="272">
        <f t="shared" si="1"/>
        <v>0</v>
      </c>
      <c r="X444" s="63" t="s">
        <v>237</v>
      </c>
      <c r="Y444" s="64"/>
      <c r="Z444" s="63" t="s">
        <v>237</v>
      </c>
      <c r="AA444" s="64"/>
      <c r="AB444" s="63" t="s">
        <v>237</v>
      </c>
      <c r="AC444" s="119"/>
      <c r="AD444" s="212"/>
      <c r="AE444" s="119"/>
      <c r="AF444" s="119"/>
      <c r="AG444" s="119"/>
      <c r="AH444" s="119"/>
      <c r="AI444" s="119"/>
      <c r="AJ444" s="119"/>
      <c r="AK444" s="119"/>
      <c r="AL444" s="119"/>
      <c r="AM444" s="119"/>
      <c r="AN444" s="119"/>
      <c r="AO444" s="119"/>
      <c r="AP444" s="119"/>
      <c r="AQ444" s="119"/>
      <c r="AR444" s="119"/>
    </row>
    <row r="445" spans="1:44" s="6" customFormat="1" ht="22.5" hidden="1">
      <c r="A445" s="29" t="s">
        <v>323</v>
      </c>
      <c r="B445" s="51"/>
      <c r="C445" s="203"/>
      <c r="D445" s="202"/>
      <c r="E445" s="271"/>
      <c r="F445" s="63"/>
      <c r="G445" s="63"/>
      <c r="H445" s="63"/>
      <c r="I445" s="63"/>
      <c r="J445" s="63"/>
      <c r="K445" s="433">
        <f t="shared" si="7"/>
        <v>0</v>
      </c>
      <c r="L445" s="63"/>
      <c r="M445" s="63"/>
      <c r="N445" s="63"/>
      <c r="O445" s="63"/>
      <c r="P445" s="63"/>
      <c r="Q445" s="292"/>
      <c r="R445" s="63"/>
      <c r="S445" s="64"/>
      <c r="T445" s="63"/>
      <c r="U445" s="64"/>
      <c r="V445" s="63"/>
      <c r="W445" s="272">
        <f t="shared" si="1"/>
        <v>0</v>
      </c>
      <c r="X445" s="63"/>
      <c r="Y445" s="64"/>
      <c r="Z445" s="63"/>
      <c r="AA445" s="64"/>
      <c r="AB445" s="63"/>
      <c r="AC445" s="119"/>
      <c r="AD445" s="212"/>
      <c r="AE445" s="119"/>
      <c r="AF445" s="119"/>
      <c r="AG445" s="119"/>
      <c r="AH445" s="119"/>
      <c r="AI445" s="119"/>
      <c r="AJ445" s="119"/>
      <c r="AK445" s="119"/>
      <c r="AL445" s="119"/>
      <c r="AM445" s="119"/>
      <c r="AN445" s="119"/>
      <c r="AO445" s="119"/>
      <c r="AP445" s="119"/>
      <c r="AQ445" s="119"/>
      <c r="AR445" s="119"/>
    </row>
    <row r="446" spans="1:44" s="6" customFormat="1" ht="22.5" hidden="1">
      <c r="A446" s="29" t="s">
        <v>324</v>
      </c>
      <c r="B446" s="51" t="s">
        <v>609</v>
      </c>
      <c r="C446" s="203" t="s">
        <v>1052</v>
      </c>
      <c r="D446" s="202" t="s">
        <v>1026</v>
      </c>
      <c r="E446" s="271"/>
      <c r="F446" s="63" t="s">
        <v>237</v>
      </c>
      <c r="G446" s="63"/>
      <c r="H446" s="63" t="s">
        <v>237</v>
      </c>
      <c r="I446" s="63"/>
      <c r="J446" s="63" t="s">
        <v>237</v>
      </c>
      <c r="K446" s="433">
        <f t="shared" si="7"/>
        <v>0</v>
      </c>
      <c r="L446" s="63" t="s">
        <v>237</v>
      </c>
      <c r="M446" s="63"/>
      <c r="N446" s="63" t="s">
        <v>237</v>
      </c>
      <c r="O446" s="63"/>
      <c r="P446" s="63" t="s">
        <v>237</v>
      </c>
      <c r="Q446" s="292"/>
      <c r="R446" s="63" t="s">
        <v>237</v>
      </c>
      <c r="S446" s="64"/>
      <c r="T446" s="63" t="s">
        <v>237</v>
      </c>
      <c r="U446" s="64"/>
      <c r="V446" s="63" t="s">
        <v>237</v>
      </c>
      <c r="W446" s="272">
        <f t="shared" si="1"/>
        <v>0</v>
      </c>
      <c r="X446" s="63" t="s">
        <v>237</v>
      </c>
      <c r="Y446" s="64"/>
      <c r="Z446" s="63" t="s">
        <v>237</v>
      </c>
      <c r="AA446" s="64"/>
      <c r="AB446" s="63" t="s">
        <v>237</v>
      </c>
      <c r="AC446" s="119"/>
      <c r="AD446" s="212"/>
      <c r="AE446" s="119"/>
      <c r="AF446" s="119"/>
      <c r="AG446" s="119"/>
      <c r="AH446" s="119"/>
      <c r="AI446" s="119"/>
      <c r="AJ446" s="119"/>
      <c r="AK446" s="119"/>
      <c r="AL446" s="119"/>
      <c r="AM446" s="119"/>
      <c r="AN446" s="119"/>
      <c r="AO446" s="119"/>
      <c r="AP446" s="119"/>
      <c r="AQ446" s="119"/>
      <c r="AR446" s="119"/>
    </row>
    <row r="447" spans="1:44" s="6" customFormat="1" ht="18" hidden="1">
      <c r="A447" s="29" t="s">
        <v>259</v>
      </c>
      <c r="B447" s="51" t="s">
        <v>610</v>
      </c>
      <c r="C447" s="203" t="s">
        <v>1052</v>
      </c>
      <c r="D447" s="202" t="s">
        <v>1026</v>
      </c>
      <c r="E447" s="271"/>
      <c r="F447" s="63" t="s">
        <v>237</v>
      </c>
      <c r="G447" s="63"/>
      <c r="H447" s="63" t="s">
        <v>237</v>
      </c>
      <c r="I447" s="63"/>
      <c r="J447" s="63" t="s">
        <v>237</v>
      </c>
      <c r="K447" s="433">
        <f t="shared" si="7"/>
        <v>0</v>
      </c>
      <c r="L447" s="63" t="s">
        <v>237</v>
      </c>
      <c r="M447" s="63"/>
      <c r="N447" s="63" t="s">
        <v>237</v>
      </c>
      <c r="O447" s="63"/>
      <c r="P447" s="63" t="s">
        <v>237</v>
      </c>
      <c r="Q447" s="292"/>
      <c r="R447" s="63" t="s">
        <v>237</v>
      </c>
      <c r="S447" s="64"/>
      <c r="T447" s="63" t="s">
        <v>237</v>
      </c>
      <c r="U447" s="64"/>
      <c r="V447" s="63" t="s">
        <v>237</v>
      </c>
      <c r="W447" s="272">
        <f t="shared" si="1"/>
        <v>0</v>
      </c>
      <c r="X447" s="63" t="s">
        <v>237</v>
      </c>
      <c r="Y447" s="64"/>
      <c r="Z447" s="63" t="s">
        <v>237</v>
      </c>
      <c r="AA447" s="64"/>
      <c r="AB447" s="63" t="s">
        <v>237</v>
      </c>
      <c r="AC447" s="119"/>
      <c r="AD447" s="212"/>
      <c r="AE447" s="119"/>
      <c r="AF447" s="119"/>
      <c r="AG447" s="119"/>
      <c r="AH447" s="119"/>
      <c r="AI447" s="119"/>
      <c r="AJ447" s="119"/>
      <c r="AK447" s="119"/>
      <c r="AL447" s="119"/>
      <c r="AM447" s="119"/>
      <c r="AN447" s="119"/>
      <c r="AO447" s="119"/>
      <c r="AP447" s="119"/>
      <c r="AQ447" s="119"/>
      <c r="AR447" s="119"/>
    </row>
    <row r="448" spans="1:44" s="69" customFormat="1" ht="18">
      <c r="A448" s="55" t="s">
        <v>80</v>
      </c>
      <c r="B448" s="49" t="s">
        <v>611</v>
      </c>
      <c r="C448" s="179" t="s">
        <v>1054</v>
      </c>
      <c r="D448" s="240" t="s">
        <v>1026</v>
      </c>
      <c r="E448" s="347"/>
      <c r="F448" s="73" t="s">
        <v>237</v>
      </c>
      <c r="G448" s="73"/>
      <c r="H448" s="73" t="s">
        <v>237</v>
      </c>
      <c r="I448" s="73"/>
      <c r="J448" s="73" t="s">
        <v>237</v>
      </c>
      <c r="K448" s="435">
        <f>AC448+AE448+AG448+AI448+AK448+AM448+AO448+AQ448</f>
        <v>3268442.76</v>
      </c>
      <c r="L448" s="73" t="s">
        <v>237</v>
      </c>
      <c r="M448" s="73"/>
      <c r="N448" s="73" t="s">
        <v>237</v>
      </c>
      <c r="O448" s="73"/>
      <c r="P448" s="73" t="s">
        <v>237</v>
      </c>
      <c r="Q448" s="134"/>
      <c r="R448" s="73" t="s">
        <v>237</v>
      </c>
      <c r="S448" s="68"/>
      <c r="T448" s="73" t="s">
        <v>237</v>
      </c>
      <c r="U448" s="68"/>
      <c r="V448" s="73" t="s">
        <v>237</v>
      </c>
      <c r="W448" s="329">
        <f t="shared" si="1"/>
        <v>3087518.6500000004</v>
      </c>
      <c r="X448" s="73" t="s">
        <v>237</v>
      </c>
      <c r="Y448" s="68"/>
      <c r="Z448" s="73" t="s">
        <v>237</v>
      </c>
      <c r="AA448" s="68"/>
      <c r="AB448" s="73" t="s">
        <v>237</v>
      </c>
      <c r="AC448" s="120">
        <f>AC438</f>
        <v>1063297.72</v>
      </c>
      <c r="AD448" s="120">
        <f aca="true" t="shared" si="8" ref="AD448:AR448">AD438</f>
        <v>1016114.17</v>
      </c>
      <c r="AE448" s="120">
        <f t="shared" si="8"/>
        <v>282447</v>
      </c>
      <c r="AF448" s="120">
        <f>AF438</f>
        <v>211630.34</v>
      </c>
      <c r="AG448" s="120">
        <f t="shared" si="8"/>
        <v>812571.04</v>
      </c>
      <c r="AH448" s="120">
        <f t="shared" si="8"/>
        <v>757483.1</v>
      </c>
      <c r="AI448" s="120">
        <f t="shared" si="8"/>
        <v>344432</v>
      </c>
      <c r="AJ448" s="120">
        <f t="shared" si="8"/>
        <v>339372.75</v>
      </c>
      <c r="AK448" s="120">
        <f t="shared" si="8"/>
        <v>19341</v>
      </c>
      <c r="AL448" s="120">
        <f t="shared" si="8"/>
        <v>19328.97</v>
      </c>
      <c r="AM448" s="120">
        <f t="shared" si="8"/>
        <v>0</v>
      </c>
      <c r="AN448" s="120">
        <f t="shared" si="8"/>
        <v>0</v>
      </c>
      <c r="AO448" s="120">
        <f t="shared" si="8"/>
        <v>5354</v>
      </c>
      <c r="AP448" s="120">
        <f t="shared" si="8"/>
        <v>2668.62</v>
      </c>
      <c r="AQ448" s="120">
        <f t="shared" si="8"/>
        <v>741000</v>
      </c>
      <c r="AR448" s="120">
        <f t="shared" si="8"/>
        <v>740920.7</v>
      </c>
    </row>
    <row r="449" spans="1:44" s="6" customFormat="1" ht="22.5">
      <c r="A449" s="29" t="s">
        <v>325</v>
      </c>
      <c r="B449" s="51"/>
      <c r="C449" s="203"/>
      <c r="D449" s="202"/>
      <c r="E449" s="271"/>
      <c r="F449" s="63"/>
      <c r="G449" s="63"/>
      <c r="H449" s="63"/>
      <c r="I449" s="63"/>
      <c r="J449" s="63"/>
      <c r="K449" s="433"/>
      <c r="L449" s="63"/>
      <c r="M449" s="63"/>
      <c r="N449" s="63"/>
      <c r="O449" s="63"/>
      <c r="P449" s="63"/>
      <c r="Q449" s="292"/>
      <c r="R449" s="63"/>
      <c r="S449" s="64"/>
      <c r="T449" s="63"/>
      <c r="U449" s="64"/>
      <c r="V449" s="63"/>
      <c r="W449" s="272"/>
      <c r="X449" s="63"/>
      <c r="Y449" s="64"/>
      <c r="Z449" s="63"/>
      <c r="AA449" s="64"/>
      <c r="AB449" s="63"/>
      <c r="AC449" s="119"/>
      <c r="AD449" s="212"/>
      <c r="AE449" s="119"/>
      <c r="AF449" s="119"/>
      <c r="AG449" s="212"/>
      <c r="AH449" s="119"/>
      <c r="AI449" s="119"/>
      <c r="AJ449" s="119"/>
      <c r="AK449" s="119"/>
      <c r="AL449" s="119"/>
      <c r="AM449" s="119"/>
      <c r="AN449" s="119"/>
      <c r="AO449" s="119"/>
      <c r="AP449" s="119"/>
      <c r="AQ449" s="119"/>
      <c r="AR449" s="119"/>
    </row>
    <row r="450" spans="1:44" s="6" customFormat="1" ht="18">
      <c r="A450" s="29" t="s">
        <v>326</v>
      </c>
      <c r="B450" s="51" t="s">
        <v>612</v>
      </c>
      <c r="C450" s="203" t="s">
        <v>1054</v>
      </c>
      <c r="D450" s="202" t="s">
        <v>1026</v>
      </c>
      <c r="E450" s="271"/>
      <c r="F450" s="63" t="s">
        <v>237</v>
      </c>
      <c r="G450" s="63"/>
      <c r="H450" s="63" t="s">
        <v>237</v>
      </c>
      <c r="I450" s="63"/>
      <c r="J450" s="63" t="s">
        <v>237</v>
      </c>
      <c r="K450" s="433">
        <f>AC450+AE450+AG450+AI450+AK450+AM450+AO450+AQ450</f>
        <v>2527442.76</v>
      </c>
      <c r="L450" s="63" t="s">
        <v>237</v>
      </c>
      <c r="M450" s="63"/>
      <c r="N450" s="63" t="s">
        <v>237</v>
      </c>
      <c r="O450" s="63"/>
      <c r="P450" s="63" t="s">
        <v>237</v>
      </c>
      <c r="Q450" s="292"/>
      <c r="R450" s="63" t="s">
        <v>237</v>
      </c>
      <c r="S450" s="64"/>
      <c r="T450" s="63" t="s">
        <v>237</v>
      </c>
      <c r="U450" s="64"/>
      <c r="V450" s="63" t="s">
        <v>237</v>
      </c>
      <c r="W450" s="272">
        <f t="shared" si="1"/>
        <v>2346597.95</v>
      </c>
      <c r="X450" s="63" t="s">
        <v>237</v>
      </c>
      <c r="Y450" s="64"/>
      <c r="Z450" s="63" t="s">
        <v>237</v>
      </c>
      <c r="AA450" s="64"/>
      <c r="AB450" s="63" t="s">
        <v>237</v>
      </c>
      <c r="AC450" s="119">
        <f>AC448</f>
        <v>1063297.72</v>
      </c>
      <c r="AD450" s="212">
        <f aca="true" t="shared" si="9" ref="AD450:AP450">AD448</f>
        <v>1016114.17</v>
      </c>
      <c r="AE450" s="119">
        <f t="shared" si="9"/>
        <v>282447</v>
      </c>
      <c r="AF450" s="119">
        <f t="shared" si="9"/>
        <v>211630.34</v>
      </c>
      <c r="AG450" s="212">
        <f t="shared" si="9"/>
        <v>812571.04</v>
      </c>
      <c r="AH450" s="119">
        <f t="shared" si="9"/>
        <v>757483.1</v>
      </c>
      <c r="AI450" s="119">
        <f t="shared" si="9"/>
        <v>344432</v>
      </c>
      <c r="AJ450" s="119">
        <f t="shared" si="9"/>
        <v>339372.75</v>
      </c>
      <c r="AK450" s="119">
        <f t="shared" si="9"/>
        <v>19341</v>
      </c>
      <c r="AL450" s="119">
        <f t="shared" si="9"/>
        <v>19328.97</v>
      </c>
      <c r="AM450" s="119">
        <f t="shared" si="9"/>
        <v>0</v>
      </c>
      <c r="AN450" s="119">
        <f t="shared" si="9"/>
        <v>0</v>
      </c>
      <c r="AO450" s="119">
        <f t="shared" si="9"/>
        <v>5354</v>
      </c>
      <c r="AP450" s="119">
        <f t="shared" si="9"/>
        <v>2668.62</v>
      </c>
      <c r="AQ450" s="119"/>
      <c r="AR450" s="119"/>
    </row>
    <row r="451" spans="1:44" s="6" customFormat="1" ht="18">
      <c r="A451" s="29" t="s">
        <v>259</v>
      </c>
      <c r="B451" s="51" t="s">
        <v>613</v>
      </c>
      <c r="C451" s="203" t="s">
        <v>1054</v>
      </c>
      <c r="D451" s="202" t="s">
        <v>1026</v>
      </c>
      <c r="E451" s="271"/>
      <c r="F451" s="63" t="s">
        <v>237</v>
      </c>
      <c r="G451" s="63"/>
      <c r="H451" s="63" t="s">
        <v>237</v>
      </c>
      <c r="I451" s="63"/>
      <c r="J451" s="63" t="s">
        <v>237</v>
      </c>
      <c r="K451" s="433"/>
      <c r="L451" s="63" t="s">
        <v>237</v>
      </c>
      <c r="M451" s="63"/>
      <c r="N451" s="63" t="s">
        <v>237</v>
      </c>
      <c r="O451" s="63"/>
      <c r="P451" s="63" t="s">
        <v>237</v>
      </c>
      <c r="Q451" s="292"/>
      <c r="R451" s="63" t="s">
        <v>237</v>
      </c>
      <c r="S451" s="64"/>
      <c r="T451" s="63" t="s">
        <v>237</v>
      </c>
      <c r="U451" s="64"/>
      <c r="V451" s="63" t="s">
        <v>237</v>
      </c>
      <c r="W451" s="272"/>
      <c r="X451" s="63" t="s">
        <v>237</v>
      </c>
      <c r="Y451" s="64"/>
      <c r="Z451" s="63" t="s">
        <v>237</v>
      </c>
      <c r="AA451" s="64"/>
      <c r="AB451" s="63" t="s">
        <v>237</v>
      </c>
      <c r="AC451" s="119"/>
      <c r="AD451" s="212"/>
      <c r="AE451" s="119"/>
      <c r="AF451" s="119"/>
      <c r="AG451" s="212"/>
      <c r="AH451" s="119"/>
      <c r="AI451" s="119"/>
      <c r="AJ451" s="119"/>
      <c r="AK451" s="119"/>
      <c r="AL451" s="119"/>
      <c r="AM451" s="119"/>
      <c r="AN451" s="119"/>
      <c r="AO451" s="119"/>
      <c r="AP451" s="119"/>
      <c r="AQ451" s="119"/>
      <c r="AR451" s="119"/>
    </row>
    <row r="452" spans="1:44" s="6" customFormat="1" ht="21" hidden="1">
      <c r="A452" s="55" t="s">
        <v>81</v>
      </c>
      <c r="B452" s="51" t="s">
        <v>614</v>
      </c>
      <c r="C452" s="203" t="s">
        <v>1058</v>
      </c>
      <c r="D452" s="202" t="s">
        <v>1026</v>
      </c>
      <c r="E452" s="271"/>
      <c r="F452" s="63" t="s">
        <v>237</v>
      </c>
      <c r="G452" s="63"/>
      <c r="H452" s="63" t="s">
        <v>237</v>
      </c>
      <c r="I452" s="63"/>
      <c r="J452" s="63" t="s">
        <v>237</v>
      </c>
      <c r="K452" s="433">
        <f aca="true" t="shared" si="10" ref="K452:K463">AC452+AE452+AG452+AI452+AK452+AM452+AQ452</f>
        <v>0</v>
      </c>
      <c r="L452" s="63" t="s">
        <v>237</v>
      </c>
      <c r="M452" s="63"/>
      <c r="N452" s="63" t="s">
        <v>237</v>
      </c>
      <c r="O452" s="63"/>
      <c r="P452" s="63" t="s">
        <v>237</v>
      </c>
      <c r="Q452" s="292"/>
      <c r="R452" s="63" t="s">
        <v>237</v>
      </c>
      <c r="S452" s="64"/>
      <c r="T452" s="63" t="s">
        <v>237</v>
      </c>
      <c r="U452" s="64"/>
      <c r="V452" s="63" t="s">
        <v>237</v>
      </c>
      <c r="W452" s="64"/>
      <c r="X452" s="63" t="s">
        <v>237</v>
      </c>
      <c r="Y452" s="64"/>
      <c r="Z452" s="63" t="s">
        <v>237</v>
      </c>
      <c r="AA452" s="64"/>
      <c r="AB452" s="63" t="s">
        <v>237</v>
      </c>
      <c r="AC452" s="119"/>
      <c r="AD452" s="119"/>
      <c r="AE452" s="119"/>
      <c r="AF452" s="119"/>
      <c r="AG452" s="212"/>
      <c r="AH452" s="119"/>
      <c r="AI452" s="119"/>
      <c r="AJ452" s="119"/>
      <c r="AK452" s="119"/>
      <c r="AL452" s="119"/>
      <c r="AM452" s="119"/>
      <c r="AN452" s="119"/>
      <c r="AO452" s="119"/>
      <c r="AP452" s="119"/>
      <c r="AQ452" s="119"/>
      <c r="AR452" s="119"/>
    </row>
    <row r="453" spans="1:44" s="6" customFormat="1" ht="22.5" hidden="1">
      <c r="A453" s="29" t="s">
        <v>323</v>
      </c>
      <c r="B453" s="51"/>
      <c r="C453" s="203"/>
      <c r="D453" s="202"/>
      <c r="E453" s="271"/>
      <c r="F453" s="63"/>
      <c r="G453" s="63"/>
      <c r="H453" s="63"/>
      <c r="I453" s="63"/>
      <c r="J453" s="63"/>
      <c r="K453" s="433">
        <f t="shared" si="10"/>
        <v>0</v>
      </c>
      <c r="L453" s="63"/>
      <c r="M453" s="63"/>
      <c r="N453" s="63"/>
      <c r="O453" s="63"/>
      <c r="P453" s="63"/>
      <c r="Q453" s="292"/>
      <c r="R453" s="63"/>
      <c r="S453" s="64"/>
      <c r="T453" s="63"/>
      <c r="U453" s="64"/>
      <c r="V453" s="63"/>
      <c r="W453" s="64"/>
      <c r="X453" s="63"/>
      <c r="Y453" s="64"/>
      <c r="Z453" s="63"/>
      <c r="AA453" s="64"/>
      <c r="AB453" s="63"/>
      <c r="AC453" s="119"/>
      <c r="AD453" s="119"/>
      <c r="AE453" s="119"/>
      <c r="AF453" s="119"/>
      <c r="AG453" s="212"/>
      <c r="AH453" s="119"/>
      <c r="AI453" s="119"/>
      <c r="AJ453" s="119"/>
      <c r="AK453" s="119"/>
      <c r="AL453" s="119"/>
      <c r="AM453" s="119"/>
      <c r="AN453" s="119"/>
      <c r="AO453" s="119"/>
      <c r="AP453" s="119"/>
      <c r="AQ453" s="119"/>
      <c r="AR453" s="119"/>
    </row>
    <row r="454" spans="1:44" s="6" customFormat="1" ht="22.5" hidden="1">
      <c r="A454" s="29" t="s">
        <v>319</v>
      </c>
      <c r="B454" s="51" t="s">
        <v>615</v>
      </c>
      <c r="C454" s="203" t="s">
        <v>1058</v>
      </c>
      <c r="D454" s="202" t="s">
        <v>1026</v>
      </c>
      <c r="E454" s="271"/>
      <c r="F454" s="63" t="s">
        <v>237</v>
      </c>
      <c r="G454" s="63"/>
      <c r="H454" s="63" t="s">
        <v>237</v>
      </c>
      <c r="I454" s="63"/>
      <c r="J454" s="63" t="s">
        <v>237</v>
      </c>
      <c r="K454" s="433">
        <f t="shared" si="10"/>
        <v>0</v>
      </c>
      <c r="L454" s="63" t="s">
        <v>237</v>
      </c>
      <c r="M454" s="63"/>
      <c r="N454" s="63" t="s">
        <v>237</v>
      </c>
      <c r="O454" s="63"/>
      <c r="P454" s="63" t="s">
        <v>237</v>
      </c>
      <c r="Q454" s="292"/>
      <c r="R454" s="63" t="s">
        <v>237</v>
      </c>
      <c r="S454" s="64"/>
      <c r="T454" s="63" t="s">
        <v>237</v>
      </c>
      <c r="U454" s="64"/>
      <c r="V454" s="63" t="s">
        <v>237</v>
      </c>
      <c r="W454" s="64"/>
      <c r="X454" s="63" t="s">
        <v>237</v>
      </c>
      <c r="Y454" s="64"/>
      <c r="Z454" s="63" t="s">
        <v>237</v>
      </c>
      <c r="AA454" s="64"/>
      <c r="AB454" s="63" t="s">
        <v>237</v>
      </c>
      <c r="AC454" s="119"/>
      <c r="AD454" s="119"/>
      <c r="AE454" s="119"/>
      <c r="AF454" s="119"/>
      <c r="AG454" s="212"/>
      <c r="AH454" s="119"/>
      <c r="AI454" s="119"/>
      <c r="AJ454" s="119"/>
      <c r="AK454" s="119"/>
      <c r="AL454" s="119"/>
      <c r="AM454" s="119"/>
      <c r="AN454" s="119"/>
      <c r="AO454" s="119"/>
      <c r="AP454" s="119"/>
      <c r="AQ454" s="119"/>
      <c r="AR454" s="119"/>
    </row>
    <row r="455" spans="1:44" s="6" customFormat="1" ht="18" hidden="1">
      <c r="A455" s="29" t="s">
        <v>259</v>
      </c>
      <c r="B455" s="51" t="s">
        <v>616</v>
      </c>
      <c r="C455" s="203" t="s">
        <v>1058</v>
      </c>
      <c r="D455" s="202" t="s">
        <v>1026</v>
      </c>
      <c r="E455" s="271"/>
      <c r="F455" s="63" t="s">
        <v>237</v>
      </c>
      <c r="G455" s="63"/>
      <c r="H455" s="63" t="s">
        <v>237</v>
      </c>
      <c r="I455" s="63"/>
      <c r="J455" s="63" t="s">
        <v>237</v>
      </c>
      <c r="K455" s="433">
        <f t="shared" si="10"/>
        <v>0</v>
      </c>
      <c r="L455" s="63" t="s">
        <v>237</v>
      </c>
      <c r="M455" s="63"/>
      <c r="N455" s="63" t="s">
        <v>237</v>
      </c>
      <c r="O455" s="63"/>
      <c r="P455" s="63" t="s">
        <v>237</v>
      </c>
      <c r="Q455" s="292"/>
      <c r="R455" s="63" t="s">
        <v>237</v>
      </c>
      <c r="S455" s="64"/>
      <c r="T455" s="63" t="s">
        <v>237</v>
      </c>
      <c r="U455" s="64"/>
      <c r="V455" s="63" t="s">
        <v>237</v>
      </c>
      <c r="W455" s="64"/>
      <c r="X455" s="63" t="s">
        <v>237</v>
      </c>
      <c r="Y455" s="64"/>
      <c r="Z455" s="63" t="s">
        <v>237</v>
      </c>
      <c r="AA455" s="64"/>
      <c r="AB455" s="63" t="s">
        <v>237</v>
      </c>
      <c r="AC455" s="119"/>
      <c r="AD455" s="119"/>
      <c r="AE455" s="119"/>
      <c r="AF455" s="119"/>
      <c r="AG455" s="212"/>
      <c r="AH455" s="119"/>
      <c r="AI455" s="119"/>
      <c r="AJ455" s="119"/>
      <c r="AK455" s="119"/>
      <c r="AL455" s="119"/>
      <c r="AM455" s="119"/>
      <c r="AN455" s="119"/>
      <c r="AO455" s="119"/>
      <c r="AP455" s="119"/>
      <c r="AQ455" s="119"/>
      <c r="AR455" s="119"/>
    </row>
    <row r="456" spans="1:44" s="6" customFormat="1" ht="21" hidden="1">
      <c r="A456" s="55" t="s">
        <v>82</v>
      </c>
      <c r="B456" s="51" t="s">
        <v>617</v>
      </c>
      <c r="C456" s="203" t="s">
        <v>1071</v>
      </c>
      <c r="D456" s="202" t="s">
        <v>1026</v>
      </c>
      <c r="E456" s="271"/>
      <c r="F456" s="63" t="s">
        <v>237</v>
      </c>
      <c r="G456" s="63"/>
      <c r="H456" s="63" t="s">
        <v>237</v>
      </c>
      <c r="I456" s="63"/>
      <c r="J456" s="63" t="s">
        <v>237</v>
      </c>
      <c r="K456" s="433">
        <f t="shared" si="10"/>
        <v>0</v>
      </c>
      <c r="L456" s="63" t="s">
        <v>237</v>
      </c>
      <c r="M456" s="63"/>
      <c r="N456" s="63" t="s">
        <v>237</v>
      </c>
      <c r="O456" s="63"/>
      <c r="P456" s="63" t="s">
        <v>237</v>
      </c>
      <c r="Q456" s="292"/>
      <c r="R456" s="63" t="s">
        <v>237</v>
      </c>
      <c r="S456" s="64"/>
      <c r="T456" s="63" t="s">
        <v>237</v>
      </c>
      <c r="U456" s="64"/>
      <c r="V456" s="63" t="s">
        <v>237</v>
      </c>
      <c r="W456" s="64"/>
      <c r="X456" s="63" t="s">
        <v>237</v>
      </c>
      <c r="Y456" s="64"/>
      <c r="Z456" s="63" t="s">
        <v>237</v>
      </c>
      <c r="AA456" s="64"/>
      <c r="AB456" s="63" t="s">
        <v>237</v>
      </c>
      <c r="AC456" s="119"/>
      <c r="AD456" s="119"/>
      <c r="AE456" s="119"/>
      <c r="AF456" s="119"/>
      <c r="AG456" s="212"/>
      <c r="AH456" s="119"/>
      <c r="AI456" s="119"/>
      <c r="AJ456" s="119"/>
      <c r="AK456" s="119"/>
      <c r="AL456" s="119"/>
      <c r="AM456" s="119"/>
      <c r="AN456" s="119"/>
      <c r="AO456" s="119"/>
      <c r="AP456" s="119"/>
      <c r="AQ456" s="119"/>
      <c r="AR456" s="119"/>
    </row>
    <row r="457" spans="1:44" s="6" customFormat="1" ht="22.5" hidden="1">
      <c r="A457" s="29" t="s">
        <v>327</v>
      </c>
      <c r="B457" s="51"/>
      <c r="C457" s="203"/>
      <c r="D457" s="202"/>
      <c r="E457" s="271"/>
      <c r="F457" s="63"/>
      <c r="G457" s="63"/>
      <c r="H457" s="63"/>
      <c r="I457" s="63"/>
      <c r="J457" s="63"/>
      <c r="K457" s="433">
        <f t="shared" si="10"/>
        <v>0</v>
      </c>
      <c r="L457" s="63"/>
      <c r="M457" s="63"/>
      <c r="N457" s="63"/>
      <c r="O457" s="63"/>
      <c r="P457" s="63"/>
      <c r="Q457" s="292"/>
      <c r="R457" s="63"/>
      <c r="S457" s="64"/>
      <c r="T457" s="63"/>
      <c r="U457" s="64"/>
      <c r="V457" s="63"/>
      <c r="W457" s="64"/>
      <c r="X457" s="63"/>
      <c r="Y457" s="64"/>
      <c r="Z457" s="63"/>
      <c r="AA457" s="64"/>
      <c r="AB457" s="63"/>
      <c r="AC457" s="119"/>
      <c r="AD457" s="119"/>
      <c r="AE457" s="119"/>
      <c r="AF457" s="119"/>
      <c r="AG457" s="212"/>
      <c r="AH457" s="119"/>
      <c r="AI457" s="119"/>
      <c r="AJ457" s="119"/>
      <c r="AK457" s="119"/>
      <c r="AL457" s="119"/>
      <c r="AM457" s="119"/>
      <c r="AN457" s="119"/>
      <c r="AO457" s="119"/>
      <c r="AP457" s="119"/>
      <c r="AQ457" s="119"/>
      <c r="AR457" s="119"/>
    </row>
    <row r="458" spans="1:44" s="6" customFormat="1" ht="22.5" hidden="1">
      <c r="A458" s="29" t="s">
        <v>319</v>
      </c>
      <c r="B458" s="51" t="s">
        <v>618</v>
      </c>
      <c r="C458" s="203" t="s">
        <v>1071</v>
      </c>
      <c r="D458" s="202" t="s">
        <v>1026</v>
      </c>
      <c r="E458" s="271"/>
      <c r="F458" s="63" t="s">
        <v>237</v>
      </c>
      <c r="G458" s="63"/>
      <c r="H458" s="63" t="s">
        <v>237</v>
      </c>
      <c r="I458" s="63"/>
      <c r="J458" s="63" t="s">
        <v>237</v>
      </c>
      <c r="K458" s="433">
        <f t="shared" si="10"/>
        <v>0</v>
      </c>
      <c r="L458" s="63" t="s">
        <v>237</v>
      </c>
      <c r="M458" s="63"/>
      <c r="N458" s="63" t="s">
        <v>237</v>
      </c>
      <c r="O458" s="63"/>
      <c r="P458" s="63" t="s">
        <v>237</v>
      </c>
      <c r="Q458" s="292"/>
      <c r="R458" s="63" t="s">
        <v>237</v>
      </c>
      <c r="S458" s="64"/>
      <c r="T458" s="63" t="s">
        <v>237</v>
      </c>
      <c r="U458" s="64"/>
      <c r="V458" s="63" t="s">
        <v>237</v>
      </c>
      <c r="W458" s="64"/>
      <c r="X458" s="63" t="s">
        <v>237</v>
      </c>
      <c r="Y458" s="64"/>
      <c r="Z458" s="63" t="s">
        <v>237</v>
      </c>
      <c r="AA458" s="64"/>
      <c r="AB458" s="63" t="s">
        <v>237</v>
      </c>
      <c r="AC458" s="119"/>
      <c r="AD458" s="119"/>
      <c r="AE458" s="119"/>
      <c r="AF458" s="119"/>
      <c r="AG458" s="212"/>
      <c r="AH458" s="119"/>
      <c r="AI458" s="119"/>
      <c r="AJ458" s="119"/>
      <c r="AK458" s="119"/>
      <c r="AL458" s="119"/>
      <c r="AM458" s="119"/>
      <c r="AN458" s="119"/>
      <c r="AO458" s="119"/>
      <c r="AP458" s="119"/>
      <c r="AQ458" s="119"/>
      <c r="AR458" s="119"/>
    </row>
    <row r="459" spans="1:44" s="6" customFormat="1" ht="18" hidden="1">
      <c r="A459" s="29" t="s">
        <v>259</v>
      </c>
      <c r="B459" s="51" t="s">
        <v>619</v>
      </c>
      <c r="C459" s="203" t="s">
        <v>1071</v>
      </c>
      <c r="D459" s="202" t="s">
        <v>1026</v>
      </c>
      <c r="E459" s="271"/>
      <c r="F459" s="63" t="s">
        <v>237</v>
      </c>
      <c r="G459" s="63"/>
      <c r="H459" s="63" t="s">
        <v>237</v>
      </c>
      <c r="I459" s="63"/>
      <c r="J459" s="63" t="s">
        <v>237</v>
      </c>
      <c r="K459" s="433">
        <f t="shared" si="10"/>
        <v>0</v>
      </c>
      <c r="L459" s="63" t="s">
        <v>237</v>
      </c>
      <c r="M459" s="63"/>
      <c r="N459" s="63" t="s">
        <v>237</v>
      </c>
      <c r="O459" s="63"/>
      <c r="P459" s="63" t="s">
        <v>237</v>
      </c>
      <c r="Q459" s="292"/>
      <c r="R459" s="63" t="s">
        <v>237</v>
      </c>
      <c r="S459" s="64"/>
      <c r="T459" s="63" t="s">
        <v>237</v>
      </c>
      <c r="U459" s="64"/>
      <c r="V459" s="63" t="s">
        <v>237</v>
      </c>
      <c r="W459" s="64"/>
      <c r="X459" s="63" t="s">
        <v>237</v>
      </c>
      <c r="Y459" s="64"/>
      <c r="Z459" s="63" t="s">
        <v>237</v>
      </c>
      <c r="AA459" s="64"/>
      <c r="AB459" s="63" t="s">
        <v>237</v>
      </c>
      <c r="AC459" s="119"/>
      <c r="AD459" s="119"/>
      <c r="AE459" s="119"/>
      <c r="AF459" s="119"/>
      <c r="AG459" s="212"/>
      <c r="AH459" s="119"/>
      <c r="AI459" s="119"/>
      <c r="AJ459" s="119"/>
      <c r="AK459" s="119"/>
      <c r="AL459" s="119"/>
      <c r="AM459" s="119"/>
      <c r="AN459" s="119"/>
      <c r="AO459" s="119"/>
      <c r="AP459" s="119"/>
      <c r="AQ459" s="119"/>
      <c r="AR459" s="119"/>
    </row>
    <row r="460" spans="1:44" s="6" customFormat="1" ht="18" hidden="1">
      <c r="A460" s="55" t="s">
        <v>84</v>
      </c>
      <c r="B460" s="51" t="s">
        <v>620</v>
      </c>
      <c r="C460" s="203" t="s">
        <v>1025</v>
      </c>
      <c r="D460" s="202" t="s">
        <v>1026</v>
      </c>
      <c r="E460" s="271"/>
      <c r="F460" s="63" t="s">
        <v>237</v>
      </c>
      <c r="G460" s="63"/>
      <c r="H460" s="63" t="s">
        <v>237</v>
      </c>
      <c r="I460" s="63"/>
      <c r="J460" s="63" t="s">
        <v>237</v>
      </c>
      <c r="K460" s="433">
        <f t="shared" si="10"/>
        <v>0</v>
      </c>
      <c r="L460" s="63" t="s">
        <v>237</v>
      </c>
      <c r="M460" s="63"/>
      <c r="N460" s="63" t="s">
        <v>237</v>
      </c>
      <c r="O460" s="63"/>
      <c r="P460" s="63" t="s">
        <v>237</v>
      </c>
      <c r="Q460" s="292"/>
      <c r="R460" s="63" t="s">
        <v>237</v>
      </c>
      <c r="S460" s="64"/>
      <c r="T460" s="63" t="s">
        <v>237</v>
      </c>
      <c r="U460" s="64"/>
      <c r="V460" s="63" t="s">
        <v>237</v>
      </c>
      <c r="W460" s="64"/>
      <c r="X460" s="63" t="s">
        <v>237</v>
      </c>
      <c r="Y460" s="64"/>
      <c r="Z460" s="63" t="s">
        <v>237</v>
      </c>
      <c r="AA460" s="64"/>
      <c r="AB460" s="63" t="s">
        <v>237</v>
      </c>
      <c r="AC460" s="119"/>
      <c r="AD460" s="119"/>
      <c r="AE460" s="119"/>
      <c r="AF460" s="119"/>
      <c r="AG460" s="212"/>
      <c r="AH460" s="119"/>
      <c r="AI460" s="119"/>
      <c r="AJ460" s="119"/>
      <c r="AK460" s="119"/>
      <c r="AL460" s="119"/>
      <c r="AM460" s="119"/>
      <c r="AN460" s="119"/>
      <c r="AO460" s="119"/>
      <c r="AP460" s="119"/>
      <c r="AQ460" s="119"/>
      <c r="AR460" s="119"/>
    </row>
    <row r="461" spans="1:44" s="6" customFormat="1" ht="22.5" hidden="1">
      <c r="A461" s="29" t="s">
        <v>328</v>
      </c>
      <c r="B461" s="51"/>
      <c r="C461" s="203"/>
      <c r="D461" s="202"/>
      <c r="E461" s="271"/>
      <c r="F461" s="63"/>
      <c r="G461" s="63"/>
      <c r="H461" s="63"/>
      <c r="I461" s="63"/>
      <c r="J461" s="63"/>
      <c r="K461" s="433">
        <f t="shared" si="10"/>
        <v>0</v>
      </c>
      <c r="L461" s="63"/>
      <c r="M461" s="63"/>
      <c r="N461" s="63"/>
      <c r="O461" s="63"/>
      <c r="P461" s="63"/>
      <c r="Q461" s="292"/>
      <c r="R461" s="63"/>
      <c r="S461" s="64"/>
      <c r="T461" s="63"/>
      <c r="U461" s="64"/>
      <c r="V461" s="63"/>
      <c r="W461" s="64"/>
      <c r="X461" s="63"/>
      <c r="Y461" s="64"/>
      <c r="Z461" s="63"/>
      <c r="AA461" s="64"/>
      <c r="AB461" s="63"/>
      <c r="AC461" s="119"/>
      <c r="AD461" s="119"/>
      <c r="AE461" s="119"/>
      <c r="AF461" s="119"/>
      <c r="AG461" s="212"/>
      <c r="AH461" s="119"/>
      <c r="AI461" s="119"/>
      <c r="AJ461" s="119"/>
      <c r="AK461" s="119"/>
      <c r="AL461" s="119"/>
      <c r="AM461" s="119"/>
      <c r="AN461" s="119"/>
      <c r="AO461" s="119"/>
      <c r="AP461" s="119"/>
      <c r="AQ461" s="119"/>
      <c r="AR461" s="119"/>
    </row>
    <row r="462" spans="1:44" s="6" customFormat="1" ht="18" hidden="1">
      <c r="A462" s="29" t="s">
        <v>329</v>
      </c>
      <c r="B462" s="51" t="s">
        <v>621</v>
      </c>
      <c r="C462" s="203" t="s">
        <v>1025</v>
      </c>
      <c r="D462" s="202" t="s">
        <v>1026</v>
      </c>
      <c r="E462" s="271"/>
      <c r="F462" s="63" t="s">
        <v>237</v>
      </c>
      <c r="G462" s="63"/>
      <c r="H462" s="63" t="s">
        <v>237</v>
      </c>
      <c r="I462" s="63"/>
      <c r="J462" s="63" t="s">
        <v>237</v>
      </c>
      <c r="K462" s="433">
        <f t="shared" si="10"/>
        <v>0</v>
      </c>
      <c r="L462" s="63" t="s">
        <v>237</v>
      </c>
      <c r="M462" s="63"/>
      <c r="N462" s="63" t="s">
        <v>237</v>
      </c>
      <c r="O462" s="63"/>
      <c r="P462" s="63" t="s">
        <v>237</v>
      </c>
      <c r="Q462" s="292"/>
      <c r="R462" s="63" t="s">
        <v>237</v>
      </c>
      <c r="S462" s="64"/>
      <c r="T462" s="63" t="s">
        <v>237</v>
      </c>
      <c r="U462" s="64"/>
      <c r="V462" s="63" t="s">
        <v>237</v>
      </c>
      <c r="W462" s="64"/>
      <c r="X462" s="63" t="s">
        <v>237</v>
      </c>
      <c r="Y462" s="64"/>
      <c r="Z462" s="63" t="s">
        <v>237</v>
      </c>
      <c r="AA462" s="64"/>
      <c r="AB462" s="63" t="s">
        <v>237</v>
      </c>
      <c r="AC462" s="119"/>
      <c r="AD462" s="119"/>
      <c r="AE462" s="119"/>
      <c r="AF462" s="119"/>
      <c r="AG462" s="212"/>
      <c r="AH462" s="119"/>
      <c r="AI462" s="119"/>
      <c r="AJ462" s="119"/>
      <c r="AK462" s="119"/>
      <c r="AL462" s="119"/>
      <c r="AM462" s="119"/>
      <c r="AN462" s="119"/>
      <c r="AO462" s="119"/>
      <c r="AP462" s="119"/>
      <c r="AQ462" s="119"/>
      <c r="AR462" s="119"/>
    </row>
    <row r="463" spans="1:44" s="6" customFormat="1" ht="18" hidden="1">
      <c r="A463" s="29" t="s">
        <v>259</v>
      </c>
      <c r="B463" s="51" t="s">
        <v>622</v>
      </c>
      <c r="C463" s="203" t="s">
        <v>1025</v>
      </c>
      <c r="D463" s="202" t="s">
        <v>1026</v>
      </c>
      <c r="E463" s="271"/>
      <c r="F463" s="63" t="s">
        <v>237</v>
      </c>
      <c r="G463" s="63"/>
      <c r="H463" s="63" t="s">
        <v>237</v>
      </c>
      <c r="I463" s="63"/>
      <c r="J463" s="63" t="s">
        <v>237</v>
      </c>
      <c r="K463" s="433">
        <f t="shared" si="10"/>
        <v>0</v>
      </c>
      <c r="L463" s="63" t="s">
        <v>237</v>
      </c>
      <c r="M463" s="63"/>
      <c r="N463" s="63" t="s">
        <v>237</v>
      </c>
      <c r="O463" s="63"/>
      <c r="P463" s="63" t="s">
        <v>237</v>
      </c>
      <c r="Q463" s="292"/>
      <c r="R463" s="63" t="s">
        <v>237</v>
      </c>
      <c r="S463" s="64"/>
      <c r="T463" s="63" t="s">
        <v>237</v>
      </c>
      <c r="U463" s="64"/>
      <c r="V463" s="63" t="s">
        <v>237</v>
      </c>
      <c r="W463" s="64"/>
      <c r="X463" s="63" t="s">
        <v>237</v>
      </c>
      <c r="Y463" s="64"/>
      <c r="Z463" s="63" t="s">
        <v>237</v>
      </c>
      <c r="AA463" s="64"/>
      <c r="AB463" s="63" t="s">
        <v>237</v>
      </c>
      <c r="AC463" s="119"/>
      <c r="AD463" s="119"/>
      <c r="AE463" s="119"/>
      <c r="AF463" s="119"/>
      <c r="AG463" s="212"/>
      <c r="AH463" s="119"/>
      <c r="AI463" s="119"/>
      <c r="AJ463" s="119"/>
      <c r="AK463" s="119"/>
      <c r="AL463" s="119"/>
      <c r="AM463" s="119"/>
      <c r="AN463" s="119"/>
      <c r="AO463" s="119"/>
      <c r="AP463" s="119"/>
      <c r="AQ463" s="119"/>
      <c r="AR463" s="119"/>
    </row>
    <row r="464" spans="1:44" s="69" customFormat="1" ht="56.25">
      <c r="A464" s="117" t="s">
        <v>802</v>
      </c>
      <c r="B464" s="53" t="s">
        <v>803</v>
      </c>
      <c r="C464" s="179" t="s">
        <v>1025</v>
      </c>
      <c r="D464" s="179" t="s">
        <v>1026</v>
      </c>
      <c r="E464" s="346"/>
      <c r="F464" s="73" t="s">
        <v>237</v>
      </c>
      <c r="G464" s="68"/>
      <c r="H464" s="73" t="s">
        <v>237</v>
      </c>
      <c r="I464" s="68"/>
      <c r="J464" s="73" t="s">
        <v>237</v>
      </c>
      <c r="K464" s="435">
        <f>AC464+AE464+AG464+AI464+AK464+AM464+AO464+AQ464</f>
        <v>1398777.4899999993</v>
      </c>
      <c r="L464" s="73" t="s">
        <v>237</v>
      </c>
      <c r="M464" s="68"/>
      <c r="N464" s="73" t="s">
        <v>237</v>
      </c>
      <c r="O464" s="68"/>
      <c r="P464" s="73" t="s">
        <v>237</v>
      </c>
      <c r="Q464" s="73" t="s">
        <v>237</v>
      </c>
      <c r="R464" s="73" t="s">
        <v>237</v>
      </c>
      <c r="S464" s="73" t="s">
        <v>237</v>
      </c>
      <c r="T464" s="73" t="s">
        <v>237</v>
      </c>
      <c r="U464" s="73" t="s">
        <v>237</v>
      </c>
      <c r="V464" s="73" t="s">
        <v>237</v>
      </c>
      <c r="W464" s="73" t="s">
        <v>237</v>
      </c>
      <c r="X464" s="73" t="s">
        <v>237</v>
      </c>
      <c r="Y464" s="73" t="s">
        <v>237</v>
      </c>
      <c r="Z464" s="73" t="s">
        <v>237</v>
      </c>
      <c r="AA464" s="73" t="s">
        <v>237</v>
      </c>
      <c r="AB464" s="73" t="s">
        <v>237</v>
      </c>
      <c r="AC464" s="120">
        <f>AC412+AC438-'[1]Справочная нов.'!AC476-'[1]Справочная нов.'!AC502</f>
        <v>1406778.5399999996</v>
      </c>
      <c r="AD464" s="120"/>
      <c r="AE464" s="120">
        <f>AE412+AE438-'[1]Справочная нов.'!AE476-'[1]Справочная нов.'!AE502</f>
        <v>572467.19</v>
      </c>
      <c r="AF464" s="120"/>
      <c r="AG464" s="120">
        <f>AG412+AG438-'[1]Справочная нов.'!AG476-'[1]Справочная нов.'!AG502</f>
        <v>-585626.6200000001</v>
      </c>
      <c r="AH464" s="120"/>
      <c r="AI464" s="120">
        <f>AI412+AI438-'[1]Справочная нов.'!AI476-'[1]Справочная нов.'!AI502</f>
        <v>97337.54999999993</v>
      </c>
      <c r="AJ464" s="120"/>
      <c r="AK464" s="120">
        <f>AK412+AK438-'[1]Справочная нов.'!AK476-'[1]Справочная нов.'!AK502</f>
        <v>-40087.979999999996</v>
      </c>
      <c r="AL464" s="120"/>
      <c r="AM464" s="120"/>
      <c r="AN464" s="120"/>
      <c r="AO464" s="120">
        <f>AO412+AO438-'[1]Справочная нов.'!AO476-'[1]Справочная нов.'!AO502</f>
        <v>23082</v>
      </c>
      <c r="AP464" s="120"/>
      <c r="AQ464" s="120">
        <f>AQ412+AQ438-'[1]Справочная нов.'!AQ476-'[1]Справочная нов.'!AQ502</f>
        <v>-75173.18999999983</v>
      </c>
      <c r="AR464" s="120"/>
    </row>
    <row r="465" spans="1:44" s="6" customFormat="1" ht="15.75" customHeight="1">
      <c r="A465" s="92" t="s">
        <v>804</v>
      </c>
      <c r="B465" s="666" t="s">
        <v>805</v>
      </c>
      <c r="C465" s="645" t="s">
        <v>1025</v>
      </c>
      <c r="D465" s="436"/>
      <c r="E465" s="636"/>
      <c r="F465" s="638" t="s">
        <v>237</v>
      </c>
      <c r="G465" s="638"/>
      <c r="H465" s="638" t="s">
        <v>237</v>
      </c>
      <c r="I465" s="638"/>
      <c r="J465" s="638" t="s">
        <v>237</v>
      </c>
      <c r="K465" s="433"/>
      <c r="L465" s="638" t="s">
        <v>237</v>
      </c>
      <c r="M465" s="638"/>
      <c r="N465" s="638" t="s">
        <v>237</v>
      </c>
      <c r="O465" s="638"/>
      <c r="P465" s="638" t="s">
        <v>237</v>
      </c>
      <c r="Q465" s="638" t="s">
        <v>237</v>
      </c>
      <c r="R465" s="638" t="s">
        <v>237</v>
      </c>
      <c r="S465" s="638" t="s">
        <v>237</v>
      </c>
      <c r="T465" s="638" t="s">
        <v>237</v>
      </c>
      <c r="U465" s="638" t="s">
        <v>237</v>
      </c>
      <c r="V465" s="638" t="s">
        <v>237</v>
      </c>
      <c r="W465" s="638" t="s">
        <v>237</v>
      </c>
      <c r="X465" s="638" t="s">
        <v>237</v>
      </c>
      <c r="Y465" s="638" t="s">
        <v>237</v>
      </c>
      <c r="Z465" s="638" t="s">
        <v>237</v>
      </c>
      <c r="AA465" s="638" t="s">
        <v>237</v>
      </c>
      <c r="AB465" s="638" t="s">
        <v>237</v>
      </c>
      <c r="AC465" s="119"/>
      <c r="AD465" s="119"/>
      <c r="AE465" s="119"/>
      <c r="AF465" s="119"/>
      <c r="AG465" s="119"/>
      <c r="AH465" s="119"/>
      <c r="AI465" s="119"/>
      <c r="AJ465" s="119"/>
      <c r="AK465" s="119"/>
      <c r="AL465" s="119"/>
      <c r="AM465" s="119"/>
      <c r="AN465" s="119"/>
      <c r="AO465" s="119"/>
      <c r="AP465" s="119"/>
      <c r="AQ465" s="119"/>
      <c r="AR465" s="119"/>
    </row>
    <row r="466" spans="1:44" s="6" customFormat="1" ht="15.75" customHeight="1">
      <c r="A466" s="156" t="s">
        <v>806</v>
      </c>
      <c r="B466" s="667"/>
      <c r="C466" s="646"/>
      <c r="D466" s="437" t="s">
        <v>1027</v>
      </c>
      <c r="E466" s="637"/>
      <c r="F466" s="639"/>
      <c r="G466" s="639"/>
      <c r="H466" s="639"/>
      <c r="I466" s="639"/>
      <c r="J466" s="639"/>
      <c r="K466" s="433">
        <f>AC466+AE466+AG466+AI466+AK466+AM466+AO466+AQ466</f>
        <v>1071560.2099999997</v>
      </c>
      <c r="L466" s="639"/>
      <c r="M466" s="639"/>
      <c r="N466" s="639"/>
      <c r="O466" s="639"/>
      <c r="P466" s="639"/>
      <c r="Q466" s="639"/>
      <c r="R466" s="639"/>
      <c r="S466" s="639"/>
      <c r="T466" s="639"/>
      <c r="U466" s="639"/>
      <c r="V466" s="639"/>
      <c r="W466" s="639"/>
      <c r="X466" s="639"/>
      <c r="Y466" s="639"/>
      <c r="Z466" s="639"/>
      <c r="AA466" s="639"/>
      <c r="AB466" s="639"/>
      <c r="AC466" s="119">
        <f>AC412-'[1]Справочная нов.'!AC476</f>
        <v>1076926.42</v>
      </c>
      <c r="AD466" s="119"/>
      <c r="AE466" s="119">
        <f>AE412-'[1]Справочная нов.'!AE476</f>
        <v>429416.99</v>
      </c>
      <c r="AF466" s="119"/>
      <c r="AG466" s="119">
        <f>AG412-'[1]Справочная нов.'!AG476</f>
        <v>-450148.43000000017</v>
      </c>
      <c r="AH466" s="119"/>
      <c r="AI466" s="119">
        <f>AI412-'[1]Справочная нов.'!AI476</f>
        <v>74758.65999999992</v>
      </c>
      <c r="AJ466" s="119"/>
      <c r="AK466" s="119">
        <f>AK412-'[1]Справочная нов.'!AK476</f>
        <v>-30785.839999999997</v>
      </c>
      <c r="AL466" s="119"/>
      <c r="AM466" s="119"/>
      <c r="AN466" s="119"/>
      <c r="AO466" s="119">
        <f>AO412-'[1]Справочная нов.'!AO476</f>
        <v>17728</v>
      </c>
      <c r="AP466" s="119"/>
      <c r="AQ466" s="119">
        <f>AQ412-'[1]Справочная нов.'!AQ476</f>
        <v>-46335.58999999985</v>
      </c>
      <c r="AR466" s="119"/>
    </row>
    <row r="467" spans="1:44" s="6" customFormat="1" ht="15" customHeight="1">
      <c r="A467" s="152" t="s">
        <v>251</v>
      </c>
      <c r="B467" s="666" t="s">
        <v>942</v>
      </c>
      <c r="C467" s="661" t="s">
        <v>1025</v>
      </c>
      <c r="D467" s="440"/>
      <c r="E467" s="636"/>
      <c r="F467" s="638" t="s">
        <v>237</v>
      </c>
      <c r="G467" s="638"/>
      <c r="H467" s="638" t="s">
        <v>237</v>
      </c>
      <c r="I467" s="638"/>
      <c r="J467" s="638" t="s">
        <v>237</v>
      </c>
      <c r="K467" s="638"/>
      <c r="L467" s="638" t="s">
        <v>237</v>
      </c>
      <c r="M467" s="638"/>
      <c r="N467" s="638" t="s">
        <v>237</v>
      </c>
      <c r="O467" s="638"/>
      <c r="P467" s="638" t="s">
        <v>237</v>
      </c>
      <c r="Q467" s="638" t="s">
        <v>237</v>
      </c>
      <c r="R467" s="638" t="s">
        <v>237</v>
      </c>
      <c r="S467" s="638" t="s">
        <v>237</v>
      </c>
      <c r="T467" s="638" t="s">
        <v>237</v>
      </c>
      <c r="U467" s="638" t="s">
        <v>237</v>
      </c>
      <c r="V467" s="638" t="s">
        <v>237</v>
      </c>
      <c r="W467" s="638" t="s">
        <v>237</v>
      </c>
      <c r="X467" s="638" t="s">
        <v>237</v>
      </c>
      <c r="Y467" s="638" t="s">
        <v>237</v>
      </c>
      <c r="Z467" s="638" t="s">
        <v>237</v>
      </c>
      <c r="AA467" s="638" t="s">
        <v>237</v>
      </c>
      <c r="AB467" s="638" t="s">
        <v>237</v>
      </c>
      <c r="AC467" s="119"/>
      <c r="AD467" s="119"/>
      <c r="AE467" s="119"/>
      <c r="AF467" s="119"/>
      <c r="AG467" s="212"/>
      <c r="AH467" s="119"/>
      <c r="AI467" s="119"/>
      <c r="AJ467" s="119"/>
      <c r="AK467" s="119"/>
      <c r="AL467" s="119"/>
      <c r="AM467" s="119"/>
      <c r="AN467" s="119"/>
      <c r="AO467" s="119"/>
      <c r="AP467" s="119"/>
      <c r="AQ467" s="119"/>
      <c r="AR467" s="119"/>
    </row>
    <row r="468" spans="1:44" s="6" customFormat="1" ht="22.5" customHeight="1" hidden="1">
      <c r="A468" s="55" t="s">
        <v>1184</v>
      </c>
      <c r="B468" s="667"/>
      <c r="C468" s="662"/>
      <c r="D468" s="441" t="s">
        <v>1026</v>
      </c>
      <c r="E468" s="637"/>
      <c r="F468" s="639"/>
      <c r="G468" s="639"/>
      <c r="H468" s="639"/>
      <c r="I468" s="639"/>
      <c r="J468" s="639"/>
      <c r="K468" s="639"/>
      <c r="L468" s="639"/>
      <c r="M468" s="639"/>
      <c r="N468" s="639"/>
      <c r="O468" s="639"/>
      <c r="P468" s="639"/>
      <c r="Q468" s="639"/>
      <c r="R468" s="639"/>
      <c r="S468" s="639"/>
      <c r="T468" s="639"/>
      <c r="U468" s="639"/>
      <c r="V468" s="639"/>
      <c r="W468" s="639"/>
      <c r="X468" s="639"/>
      <c r="Y468" s="639"/>
      <c r="Z468" s="639"/>
      <c r="AA468" s="639"/>
      <c r="AB468" s="639"/>
      <c r="AC468" s="119"/>
      <c r="AD468" s="119"/>
      <c r="AE468" s="119"/>
      <c r="AF468" s="119"/>
      <c r="AG468" s="212"/>
      <c r="AH468" s="119"/>
      <c r="AI468" s="119"/>
      <c r="AJ468" s="119"/>
      <c r="AK468" s="119"/>
      <c r="AL468" s="119"/>
      <c r="AM468" s="119"/>
      <c r="AN468" s="119"/>
      <c r="AO468" s="119"/>
      <c r="AP468" s="119"/>
      <c r="AQ468" s="119"/>
      <c r="AR468" s="119"/>
    </row>
    <row r="469" spans="1:44" s="6" customFormat="1" ht="13.5" customHeight="1" hidden="1">
      <c r="A469" s="92" t="s">
        <v>807</v>
      </c>
      <c r="B469" s="666" t="s">
        <v>808</v>
      </c>
      <c r="C469" s="645" t="s">
        <v>1025</v>
      </c>
      <c r="D469" s="436"/>
      <c r="E469" s="636"/>
      <c r="F469" s="638" t="s">
        <v>237</v>
      </c>
      <c r="G469" s="638"/>
      <c r="H469" s="638" t="s">
        <v>237</v>
      </c>
      <c r="I469" s="638"/>
      <c r="J469" s="638" t="s">
        <v>237</v>
      </c>
      <c r="K469" s="638"/>
      <c r="L469" s="638" t="s">
        <v>237</v>
      </c>
      <c r="M469" s="638"/>
      <c r="N469" s="638" t="s">
        <v>237</v>
      </c>
      <c r="O469" s="638"/>
      <c r="P469" s="638" t="s">
        <v>237</v>
      </c>
      <c r="Q469" s="638" t="s">
        <v>237</v>
      </c>
      <c r="R469" s="638" t="s">
        <v>237</v>
      </c>
      <c r="S469" s="638" t="s">
        <v>237</v>
      </c>
      <c r="T469" s="638" t="s">
        <v>237</v>
      </c>
      <c r="U469" s="638" t="s">
        <v>237</v>
      </c>
      <c r="V469" s="638" t="s">
        <v>237</v>
      </c>
      <c r="W469" s="638" t="s">
        <v>237</v>
      </c>
      <c r="X469" s="638" t="s">
        <v>237</v>
      </c>
      <c r="Y469" s="638" t="s">
        <v>237</v>
      </c>
      <c r="Z469" s="638" t="s">
        <v>237</v>
      </c>
      <c r="AA469" s="638" t="s">
        <v>237</v>
      </c>
      <c r="AB469" s="638" t="s">
        <v>237</v>
      </c>
      <c r="AC469" s="119"/>
      <c r="AD469" s="119"/>
      <c r="AE469" s="119"/>
      <c r="AF469" s="119"/>
      <c r="AG469" s="212"/>
      <c r="AH469" s="119"/>
      <c r="AI469" s="119"/>
      <c r="AJ469" s="119"/>
      <c r="AK469" s="119"/>
      <c r="AL469" s="119"/>
      <c r="AM469" s="119"/>
      <c r="AN469" s="119"/>
      <c r="AO469" s="119"/>
      <c r="AP469" s="119"/>
      <c r="AQ469" s="119"/>
      <c r="AR469" s="119"/>
    </row>
    <row r="470" spans="1:44" s="6" customFormat="1" ht="15.75" customHeight="1" hidden="1">
      <c r="A470" s="156" t="s">
        <v>806</v>
      </c>
      <c r="B470" s="667"/>
      <c r="C470" s="646"/>
      <c r="D470" s="437" t="s">
        <v>1027</v>
      </c>
      <c r="E470" s="637"/>
      <c r="F470" s="639"/>
      <c r="G470" s="639"/>
      <c r="H470" s="639"/>
      <c r="I470" s="639"/>
      <c r="J470" s="639"/>
      <c r="K470" s="639"/>
      <c r="L470" s="639"/>
      <c r="M470" s="639"/>
      <c r="N470" s="639"/>
      <c r="O470" s="639"/>
      <c r="P470" s="639"/>
      <c r="Q470" s="639"/>
      <c r="R470" s="639"/>
      <c r="S470" s="639"/>
      <c r="T470" s="639"/>
      <c r="U470" s="639"/>
      <c r="V470" s="639"/>
      <c r="W470" s="639"/>
      <c r="X470" s="639"/>
      <c r="Y470" s="639"/>
      <c r="Z470" s="639"/>
      <c r="AA470" s="639"/>
      <c r="AB470" s="639"/>
      <c r="AC470" s="119"/>
      <c r="AD470" s="119"/>
      <c r="AE470" s="119"/>
      <c r="AF470" s="119"/>
      <c r="AG470" s="212"/>
      <c r="AH470" s="119"/>
      <c r="AI470" s="119"/>
      <c r="AJ470" s="119"/>
      <c r="AK470" s="119"/>
      <c r="AL470" s="119"/>
      <c r="AM470" s="119"/>
      <c r="AN470" s="119"/>
      <c r="AO470" s="119"/>
      <c r="AP470" s="119"/>
      <c r="AQ470" s="119"/>
      <c r="AR470" s="119"/>
    </row>
    <row r="471" spans="1:44" s="6" customFormat="1" ht="42" hidden="1">
      <c r="A471" s="55" t="s">
        <v>809</v>
      </c>
      <c r="B471" s="52" t="s">
        <v>810</v>
      </c>
      <c r="C471" s="203" t="s">
        <v>1025</v>
      </c>
      <c r="D471" s="203" t="s">
        <v>1026</v>
      </c>
      <c r="E471" s="280"/>
      <c r="F471" s="63" t="s">
        <v>237</v>
      </c>
      <c r="G471" s="64"/>
      <c r="H471" s="63" t="s">
        <v>237</v>
      </c>
      <c r="I471" s="64"/>
      <c r="J471" s="63" t="s">
        <v>237</v>
      </c>
      <c r="K471" s="64"/>
      <c r="L471" s="63" t="s">
        <v>237</v>
      </c>
      <c r="M471" s="64"/>
      <c r="N471" s="63" t="s">
        <v>237</v>
      </c>
      <c r="O471" s="64"/>
      <c r="P471" s="63" t="s">
        <v>237</v>
      </c>
      <c r="Q471" s="63" t="s">
        <v>237</v>
      </c>
      <c r="R471" s="63" t="s">
        <v>237</v>
      </c>
      <c r="S471" s="63" t="s">
        <v>237</v>
      </c>
      <c r="T471" s="63" t="s">
        <v>237</v>
      </c>
      <c r="U471" s="63" t="s">
        <v>237</v>
      </c>
      <c r="V471" s="63" t="s">
        <v>237</v>
      </c>
      <c r="W471" s="63" t="s">
        <v>237</v>
      </c>
      <c r="X471" s="63" t="s">
        <v>237</v>
      </c>
      <c r="Y471" s="63" t="s">
        <v>237</v>
      </c>
      <c r="Z471" s="63" t="s">
        <v>237</v>
      </c>
      <c r="AA471" s="63" t="s">
        <v>237</v>
      </c>
      <c r="AB471" s="63" t="s">
        <v>237</v>
      </c>
      <c r="AC471" s="119"/>
      <c r="AD471" s="119"/>
      <c r="AE471" s="119"/>
      <c r="AF471" s="119"/>
      <c r="AG471" s="212"/>
      <c r="AH471" s="119"/>
      <c r="AI471" s="119"/>
      <c r="AJ471" s="119"/>
      <c r="AK471" s="119"/>
      <c r="AL471" s="119"/>
      <c r="AM471" s="119"/>
      <c r="AN471" s="119"/>
      <c r="AO471" s="119"/>
      <c r="AP471" s="119"/>
      <c r="AQ471" s="119"/>
      <c r="AR471" s="119"/>
    </row>
    <row r="472" spans="1:44" s="6" customFormat="1" ht="13.5" customHeight="1" hidden="1">
      <c r="A472" s="92" t="s">
        <v>811</v>
      </c>
      <c r="B472" s="666" t="s">
        <v>812</v>
      </c>
      <c r="C472" s="645" t="s">
        <v>1025</v>
      </c>
      <c r="D472" s="436"/>
      <c r="E472" s="636"/>
      <c r="F472" s="638" t="s">
        <v>237</v>
      </c>
      <c r="G472" s="638"/>
      <c r="H472" s="638" t="s">
        <v>237</v>
      </c>
      <c r="I472" s="638"/>
      <c r="J472" s="638" t="s">
        <v>237</v>
      </c>
      <c r="K472" s="638"/>
      <c r="L472" s="638" t="s">
        <v>237</v>
      </c>
      <c r="M472" s="638"/>
      <c r="N472" s="638" t="s">
        <v>237</v>
      </c>
      <c r="O472" s="638"/>
      <c r="P472" s="638" t="s">
        <v>237</v>
      </c>
      <c r="Q472" s="638" t="s">
        <v>237</v>
      </c>
      <c r="R472" s="638" t="s">
        <v>237</v>
      </c>
      <c r="S472" s="638" t="s">
        <v>237</v>
      </c>
      <c r="T472" s="638" t="s">
        <v>237</v>
      </c>
      <c r="U472" s="638" t="s">
        <v>237</v>
      </c>
      <c r="V472" s="638" t="s">
        <v>237</v>
      </c>
      <c r="W472" s="638" t="s">
        <v>237</v>
      </c>
      <c r="X472" s="638" t="s">
        <v>237</v>
      </c>
      <c r="Y472" s="638" t="s">
        <v>237</v>
      </c>
      <c r="Z472" s="638" t="s">
        <v>237</v>
      </c>
      <c r="AA472" s="638" t="s">
        <v>237</v>
      </c>
      <c r="AB472" s="638" t="s">
        <v>237</v>
      </c>
      <c r="AC472" s="119"/>
      <c r="AD472" s="119"/>
      <c r="AE472" s="119"/>
      <c r="AF472" s="119"/>
      <c r="AG472" s="212"/>
      <c r="AH472" s="119"/>
      <c r="AI472" s="119"/>
      <c r="AJ472" s="119"/>
      <c r="AK472" s="119"/>
      <c r="AL472" s="119"/>
      <c r="AM472" s="119"/>
      <c r="AN472" s="119"/>
      <c r="AO472" s="119"/>
      <c r="AP472" s="119"/>
      <c r="AQ472" s="119"/>
      <c r="AR472" s="119"/>
    </row>
    <row r="473" spans="1:44" s="6" customFormat="1" ht="14.25" customHeight="1" hidden="1">
      <c r="A473" s="156" t="s">
        <v>806</v>
      </c>
      <c r="B473" s="667"/>
      <c r="C473" s="646"/>
      <c r="D473" s="437" t="s">
        <v>1027</v>
      </c>
      <c r="E473" s="637"/>
      <c r="F473" s="639"/>
      <c r="G473" s="639"/>
      <c r="H473" s="639"/>
      <c r="I473" s="639"/>
      <c r="J473" s="639"/>
      <c r="K473" s="639"/>
      <c r="L473" s="639"/>
      <c r="M473" s="639"/>
      <c r="N473" s="639"/>
      <c r="O473" s="639"/>
      <c r="P473" s="639"/>
      <c r="Q473" s="639"/>
      <c r="R473" s="639"/>
      <c r="S473" s="639"/>
      <c r="T473" s="639"/>
      <c r="U473" s="639"/>
      <c r="V473" s="639"/>
      <c r="W473" s="639"/>
      <c r="X473" s="639"/>
      <c r="Y473" s="639"/>
      <c r="Z473" s="639"/>
      <c r="AA473" s="639"/>
      <c r="AB473" s="639"/>
      <c r="AC473" s="119"/>
      <c r="AD473" s="119"/>
      <c r="AE473" s="119"/>
      <c r="AF473" s="119"/>
      <c r="AG473" s="212"/>
      <c r="AH473" s="119"/>
      <c r="AI473" s="119"/>
      <c r="AJ473" s="119"/>
      <c r="AK473" s="119"/>
      <c r="AL473" s="119"/>
      <c r="AM473" s="119"/>
      <c r="AN473" s="119"/>
      <c r="AO473" s="119"/>
      <c r="AP473" s="119"/>
      <c r="AQ473" s="119"/>
      <c r="AR473" s="119"/>
    </row>
    <row r="474" spans="1:44" s="6" customFormat="1" ht="48.75" customHeight="1" hidden="1">
      <c r="A474" s="55" t="s">
        <v>943</v>
      </c>
      <c r="B474" s="52" t="s">
        <v>814</v>
      </c>
      <c r="C474" s="203" t="s">
        <v>1025</v>
      </c>
      <c r="D474" s="203" t="s">
        <v>1026</v>
      </c>
      <c r="E474" s="280"/>
      <c r="F474" s="64" t="s">
        <v>237</v>
      </c>
      <c r="G474" s="64"/>
      <c r="H474" s="64" t="s">
        <v>237</v>
      </c>
      <c r="I474" s="64"/>
      <c r="J474" s="64" t="s">
        <v>237</v>
      </c>
      <c r="K474" s="64"/>
      <c r="L474" s="64" t="s">
        <v>237</v>
      </c>
      <c r="M474" s="64"/>
      <c r="N474" s="64" t="s">
        <v>237</v>
      </c>
      <c r="O474" s="64"/>
      <c r="P474" s="64" t="s">
        <v>237</v>
      </c>
      <c r="Q474" s="64" t="s">
        <v>237</v>
      </c>
      <c r="R474" s="64" t="s">
        <v>237</v>
      </c>
      <c r="S474" s="64" t="s">
        <v>237</v>
      </c>
      <c r="T474" s="64" t="s">
        <v>237</v>
      </c>
      <c r="U474" s="64" t="s">
        <v>237</v>
      </c>
      <c r="V474" s="64" t="s">
        <v>237</v>
      </c>
      <c r="W474" s="64" t="s">
        <v>237</v>
      </c>
      <c r="X474" s="64" t="s">
        <v>237</v>
      </c>
      <c r="Y474" s="64" t="s">
        <v>237</v>
      </c>
      <c r="Z474" s="64" t="s">
        <v>237</v>
      </c>
      <c r="AA474" s="64" t="s">
        <v>237</v>
      </c>
      <c r="AB474" s="64" t="s">
        <v>237</v>
      </c>
      <c r="AC474" s="119"/>
      <c r="AD474" s="119"/>
      <c r="AE474" s="119"/>
      <c r="AF474" s="119"/>
      <c r="AG474" s="212"/>
      <c r="AH474" s="119"/>
      <c r="AI474" s="119"/>
      <c r="AJ474" s="119"/>
      <c r="AK474" s="119"/>
      <c r="AL474" s="119"/>
      <c r="AM474" s="119"/>
      <c r="AN474" s="119"/>
      <c r="AO474" s="119"/>
      <c r="AP474" s="119"/>
      <c r="AQ474" s="119"/>
      <c r="AR474" s="119"/>
    </row>
    <row r="475" spans="1:44" s="6" customFormat="1" ht="15" customHeight="1" hidden="1">
      <c r="A475" s="92" t="s">
        <v>811</v>
      </c>
      <c r="B475" s="133"/>
      <c r="C475" s="645" t="s">
        <v>1025</v>
      </c>
      <c r="D475" s="195"/>
      <c r="E475" s="321"/>
      <c r="F475" s="66"/>
      <c r="G475" s="276"/>
      <c r="H475" s="276"/>
      <c r="I475" s="66"/>
      <c r="J475" s="276"/>
      <c r="K475" s="276"/>
      <c r="L475" s="66"/>
      <c r="M475" s="276"/>
      <c r="N475" s="276"/>
      <c r="O475" s="66"/>
      <c r="P475" s="276"/>
      <c r="Q475" s="638" t="s">
        <v>237</v>
      </c>
      <c r="R475" s="638" t="s">
        <v>237</v>
      </c>
      <c r="S475" s="638" t="s">
        <v>237</v>
      </c>
      <c r="T475" s="638" t="s">
        <v>237</v>
      </c>
      <c r="U475" s="638" t="s">
        <v>237</v>
      </c>
      <c r="V475" s="638" t="s">
        <v>237</v>
      </c>
      <c r="W475" s="638" t="s">
        <v>237</v>
      </c>
      <c r="X475" s="638" t="s">
        <v>237</v>
      </c>
      <c r="Y475" s="638" t="s">
        <v>237</v>
      </c>
      <c r="Z475" s="638" t="s">
        <v>237</v>
      </c>
      <c r="AA475" s="638" t="s">
        <v>237</v>
      </c>
      <c r="AB475" s="638" t="s">
        <v>237</v>
      </c>
      <c r="AC475" s="119"/>
      <c r="AD475" s="119"/>
      <c r="AE475" s="119"/>
      <c r="AF475" s="119"/>
      <c r="AG475" s="212"/>
      <c r="AH475" s="119"/>
      <c r="AI475" s="119"/>
      <c r="AJ475" s="119"/>
      <c r="AK475" s="119"/>
      <c r="AL475" s="119"/>
      <c r="AM475" s="119"/>
      <c r="AN475" s="119"/>
      <c r="AO475" s="119"/>
      <c r="AP475" s="119"/>
      <c r="AQ475" s="119"/>
      <c r="AR475" s="119"/>
    </row>
    <row r="476" spans="1:44" s="6" customFormat="1" ht="14.25" customHeight="1" hidden="1">
      <c r="A476" s="156" t="s">
        <v>806</v>
      </c>
      <c r="B476" s="115" t="s">
        <v>815</v>
      </c>
      <c r="C476" s="646"/>
      <c r="D476" s="437" t="s">
        <v>1027</v>
      </c>
      <c r="E476" s="271"/>
      <c r="F476" s="63" t="s">
        <v>237</v>
      </c>
      <c r="G476" s="63"/>
      <c r="H476" s="63" t="s">
        <v>237</v>
      </c>
      <c r="I476" s="63"/>
      <c r="J476" s="63" t="s">
        <v>237</v>
      </c>
      <c r="K476" s="63"/>
      <c r="L476" s="63" t="s">
        <v>237</v>
      </c>
      <c r="M476" s="63"/>
      <c r="N476" s="63" t="s">
        <v>237</v>
      </c>
      <c r="O476" s="63"/>
      <c r="P476" s="63" t="s">
        <v>237</v>
      </c>
      <c r="Q476" s="639"/>
      <c r="R476" s="639"/>
      <c r="S476" s="639"/>
      <c r="T476" s="639"/>
      <c r="U476" s="639"/>
      <c r="V476" s="639"/>
      <c r="W476" s="639"/>
      <c r="X476" s="639"/>
      <c r="Y476" s="639"/>
      <c r="Z476" s="639"/>
      <c r="AA476" s="639"/>
      <c r="AB476" s="639"/>
      <c r="AC476" s="119"/>
      <c r="AD476" s="119"/>
      <c r="AE476" s="119"/>
      <c r="AF476" s="119"/>
      <c r="AG476" s="212"/>
      <c r="AH476" s="119"/>
      <c r="AI476" s="119"/>
      <c r="AJ476" s="119"/>
      <c r="AK476" s="119"/>
      <c r="AL476" s="119"/>
      <c r="AM476" s="119"/>
      <c r="AN476" s="119"/>
      <c r="AO476" s="119"/>
      <c r="AP476" s="119"/>
      <c r="AQ476" s="119"/>
      <c r="AR476" s="119"/>
    </row>
    <row r="477" spans="1:44" s="6" customFormat="1" ht="43.5" customHeight="1" hidden="1">
      <c r="A477" s="55" t="s">
        <v>944</v>
      </c>
      <c r="B477" s="52" t="s">
        <v>817</v>
      </c>
      <c r="C477" s="203" t="s">
        <v>1025</v>
      </c>
      <c r="D477" s="202" t="s">
        <v>1026</v>
      </c>
      <c r="E477" s="271"/>
      <c r="F477" s="64" t="s">
        <v>237</v>
      </c>
      <c r="G477" s="63"/>
      <c r="H477" s="64" t="s">
        <v>237</v>
      </c>
      <c r="I477" s="63"/>
      <c r="J477" s="64" t="s">
        <v>237</v>
      </c>
      <c r="K477" s="63"/>
      <c r="L477" s="64" t="s">
        <v>237</v>
      </c>
      <c r="M477" s="63"/>
      <c r="N477" s="64" t="s">
        <v>237</v>
      </c>
      <c r="O477" s="63"/>
      <c r="P477" s="64" t="s">
        <v>237</v>
      </c>
      <c r="Q477" s="64" t="s">
        <v>237</v>
      </c>
      <c r="R477" s="64" t="s">
        <v>237</v>
      </c>
      <c r="S477" s="64" t="s">
        <v>237</v>
      </c>
      <c r="T477" s="64" t="s">
        <v>237</v>
      </c>
      <c r="U477" s="64" t="s">
        <v>237</v>
      </c>
      <c r="V477" s="64" t="s">
        <v>237</v>
      </c>
      <c r="W477" s="64" t="s">
        <v>237</v>
      </c>
      <c r="X477" s="64" t="s">
        <v>237</v>
      </c>
      <c r="Y477" s="64" t="s">
        <v>237</v>
      </c>
      <c r="Z477" s="64" t="s">
        <v>237</v>
      </c>
      <c r="AA477" s="64" t="s">
        <v>237</v>
      </c>
      <c r="AB477" s="64" t="s">
        <v>237</v>
      </c>
      <c r="AC477" s="119"/>
      <c r="AD477" s="119"/>
      <c r="AE477" s="119"/>
      <c r="AF477" s="119"/>
      <c r="AG477" s="212"/>
      <c r="AH477" s="119"/>
      <c r="AI477" s="119"/>
      <c r="AJ477" s="119"/>
      <c r="AK477" s="119"/>
      <c r="AL477" s="119"/>
      <c r="AM477" s="119"/>
      <c r="AN477" s="119"/>
      <c r="AO477" s="119"/>
      <c r="AP477" s="119"/>
      <c r="AQ477" s="119"/>
      <c r="AR477" s="119"/>
    </row>
    <row r="478" spans="1:44" s="6" customFormat="1" ht="14.25" customHeight="1" hidden="1">
      <c r="A478" s="92" t="s">
        <v>811</v>
      </c>
      <c r="B478" s="133"/>
      <c r="C478" s="645" t="s">
        <v>1025</v>
      </c>
      <c r="D478" s="195"/>
      <c r="E478" s="321"/>
      <c r="F478" s="66"/>
      <c r="G478" s="276"/>
      <c r="H478" s="276"/>
      <c r="I478" s="66"/>
      <c r="J478" s="276"/>
      <c r="K478" s="276"/>
      <c r="L478" s="66"/>
      <c r="M478" s="276"/>
      <c r="N478" s="276"/>
      <c r="O478" s="66"/>
      <c r="P478" s="276"/>
      <c r="Q478" s="638" t="s">
        <v>237</v>
      </c>
      <c r="R478" s="638" t="s">
        <v>237</v>
      </c>
      <c r="S478" s="638" t="s">
        <v>237</v>
      </c>
      <c r="T478" s="638" t="s">
        <v>237</v>
      </c>
      <c r="U478" s="638" t="s">
        <v>237</v>
      </c>
      <c r="V478" s="638" t="s">
        <v>237</v>
      </c>
      <c r="W478" s="638" t="s">
        <v>237</v>
      </c>
      <c r="X478" s="638" t="s">
        <v>237</v>
      </c>
      <c r="Y478" s="638" t="s">
        <v>237</v>
      </c>
      <c r="Z478" s="638" t="s">
        <v>237</v>
      </c>
      <c r="AA478" s="638" t="s">
        <v>237</v>
      </c>
      <c r="AB478" s="638" t="s">
        <v>237</v>
      </c>
      <c r="AC478" s="119"/>
      <c r="AD478" s="119"/>
      <c r="AE478" s="119"/>
      <c r="AF478" s="119"/>
      <c r="AG478" s="212"/>
      <c r="AH478" s="119"/>
      <c r="AI478" s="119"/>
      <c r="AJ478" s="119"/>
      <c r="AK478" s="119"/>
      <c r="AL478" s="119"/>
      <c r="AM478" s="119"/>
      <c r="AN478" s="119"/>
      <c r="AO478" s="119"/>
      <c r="AP478" s="119"/>
      <c r="AQ478" s="119"/>
      <c r="AR478" s="119"/>
    </row>
    <row r="479" spans="1:44" s="6" customFormat="1" ht="14.25" customHeight="1" hidden="1">
      <c r="A479" s="156" t="s">
        <v>806</v>
      </c>
      <c r="B479" s="115" t="s">
        <v>818</v>
      </c>
      <c r="C479" s="646"/>
      <c r="D479" s="437" t="s">
        <v>1027</v>
      </c>
      <c r="E479" s="271"/>
      <c r="F479" s="63" t="s">
        <v>237</v>
      </c>
      <c r="G479" s="63"/>
      <c r="H479" s="63" t="s">
        <v>237</v>
      </c>
      <c r="I479" s="63"/>
      <c r="J479" s="63" t="s">
        <v>237</v>
      </c>
      <c r="K479" s="63"/>
      <c r="L479" s="63" t="s">
        <v>237</v>
      </c>
      <c r="M479" s="63"/>
      <c r="N479" s="63" t="s">
        <v>237</v>
      </c>
      <c r="O479" s="63"/>
      <c r="P479" s="63" t="s">
        <v>237</v>
      </c>
      <c r="Q479" s="639"/>
      <c r="R479" s="639"/>
      <c r="S479" s="639"/>
      <c r="T479" s="639"/>
      <c r="U479" s="639"/>
      <c r="V479" s="639"/>
      <c r="W479" s="639"/>
      <c r="X479" s="639"/>
      <c r="Y479" s="639"/>
      <c r="Z479" s="639"/>
      <c r="AA479" s="639"/>
      <c r="AB479" s="639"/>
      <c r="AC479" s="119"/>
      <c r="AD479" s="119"/>
      <c r="AE479" s="119"/>
      <c r="AF479" s="119"/>
      <c r="AG479" s="212"/>
      <c r="AH479" s="119"/>
      <c r="AI479" s="119"/>
      <c r="AJ479" s="119"/>
      <c r="AK479" s="119"/>
      <c r="AL479" s="119"/>
      <c r="AM479" s="119"/>
      <c r="AN479" s="119"/>
      <c r="AO479" s="119"/>
      <c r="AP479" s="119"/>
      <c r="AQ479" s="119"/>
      <c r="AR479" s="119"/>
    </row>
    <row r="480" spans="1:44" s="6" customFormat="1" ht="42" hidden="1">
      <c r="A480" s="55" t="s">
        <v>813</v>
      </c>
      <c r="B480" s="52" t="s">
        <v>820</v>
      </c>
      <c r="C480" s="203" t="s">
        <v>1025</v>
      </c>
      <c r="D480" s="203" t="s">
        <v>1026</v>
      </c>
      <c r="E480" s="280"/>
      <c r="F480" s="63" t="s">
        <v>237</v>
      </c>
      <c r="G480" s="64"/>
      <c r="H480" s="63" t="s">
        <v>237</v>
      </c>
      <c r="I480" s="64"/>
      <c r="J480" s="63" t="s">
        <v>237</v>
      </c>
      <c r="K480" s="64"/>
      <c r="L480" s="63" t="s">
        <v>237</v>
      </c>
      <c r="M480" s="64"/>
      <c r="N480" s="63" t="s">
        <v>237</v>
      </c>
      <c r="O480" s="64"/>
      <c r="P480" s="63" t="s">
        <v>237</v>
      </c>
      <c r="Q480" s="63" t="s">
        <v>237</v>
      </c>
      <c r="R480" s="63" t="s">
        <v>237</v>
      </c>
      <c r="S480" s="63" t="s">
        <v>237</v>
      </c>
      <c r="T480" s="63" t="s">
        <v>237</v>
      </c>
      <c r="U480" s="63" t="s">
        <v>237</v>
      </c>
      <c r="V480" s="63" t="s">
        <v>237</v>
      </c>
      <c r="W480" s="63" t="s">
        <v>237</v>
      </c>
      <c r="X480" s="63" t="s">
        <v>237</v>
      </c>
      <c r="Y480" s="63" t="s">
        <v>237</v>
      </c>
      <c r="Z480" s="63" t="s">
        <v>237</v>
      </c>
      <c r="AA480" s="63" t="s">
        <v>237</v>
      </c>
      <c r="AB480" s="63" t="s">
        <v>237</v>
      </c>
      <c r="AC480" s="119"/>
      <c r="AD480" s="119"/>
      <c r="AE480" s="119"/>
      <c r="AF480" s="119"/>
      <c r="AG480" s="212"/>
      <c r="AH480" s="119"/>
      <c r="AI480" s="119"/>
      <c r="AJ480" s="119"/>
      <c r="AK480" s="119"/>
      <c r="AL480" s="119"/>
      <c r="AM480" s="119"/>
      <c r="AN480" s="119"/>
      <c r="AO480" s="119"/>
      <c r="AP480" s="119"/>
      <c r="AQ480" s="119"/>
      <c r="AR480" s="119"/>
    </row>
    <row r="481" spans="1:44" s="6" customFormat="1" ht="12.75" hidden="1">
      <c r="A481" s="92" t="s">
        <v>807</v>
      </c>
      <c r="B481" s="666" t="s">
        <v>821</v>
      </c>
      <c r="C481" s="645" t="s">
        <v>1025</v>
      </c>
      <c r="D481" s="436"/>
      <c r="E481" s="636"/>
      <c r="F481" s="638" t="s">
        <v>237</v>
      </c>
      <c r="G481" s="638"/>
      <c r="H481" s="638" t="s">
        <v>237</v>
      </c>
      <c r="I481" s="638"/>
      <c r="J481" s="638" t="s">
        <v>237</v>
      </c>
      <c r="K481" s="638"/>
      <c r="L481" s="638" t="s">
        <v>237</v>
      </c>
      <c r="M481" s="638"/>
      <c r="N481" s="638" t="s">
        <v>237</v>
      </c>
      <c r="O481" s="638"/>
      <c r="P481" s="638" t="s">
        <v>237</v>
      </c>
      <c r="Q481" s="638" t="s">
        <v>237</v>
      </c>
      <c r="R481" s="638" t="s">
        <v>237</v>
      </c>
      <c r="S481" s="638" t="s">
        <v>237</v>
      </c>
      <c r="T481" s="638" t="s">
        <v>237</v>
      </c>
      <c r="U481" s="638" t="s">
        <v>237</v>
      </c>
      <c r="V481" s="638" t="s">
        <v>237</v>
      </c>
      <c r="W481" s="638" t="s">
        <v>237</v>
      </c>
      <c r="X481" s="638" t="s">
        <v>237</v>
      </c>
      <c r="Y481" s="638" t="s">
        <v>237</v>
      </c>
      <c r="Z481" s="638" t="s">
        <v>237</v>
      </c>
      <c r="AA481" s="638" t="s">
        <v>237</v>
      </c>
      <c r="AB481" s="638" t="s">
        <v>237</v>
      </c>
      <c r="AC481" s="119"/>
      <c r="AD481" s="119"/>
      <c r="AE481" s="119"/>
      <c r="AF481" s="119"/>
      <c r="AG481" s="212"/>
      <c r="AH481" s="119"/>
      <c r="AI481" s="119"/>
      <c r="AJ481" s="119"/>
      <c r="AK481" s="119"/>
      <c r="AL481" s="119"/>
      <c r="AM481" s="119"/>
      <c r="AN481" s="119"/>
      <c r="AO481" s="119"/>
      <c r="AP481" s="119"/>
      <c r="AQ481" s="119"/>
      <c r="AR481" s="119"/>
    </row>
    <row r="482" spans="1:44" s="6" customFormat="1" ht="12.75" hidden="1">
      <c r="A482" s="156" t="s">
        <v>806</v>
      </c>
      <c r="B482" s="667"/>
      <c r="C482" s="646"/>
      <c r="D482" s="437" t="s">
        <v>1027</v>
      </c>
      <c r="E482" s="637"/>
      <c r="F482" s="639"/>
      <c r="G482" s="639"/>
      <c r="H482" s="639"/>
      <c r="I482" s="639"/>
      <c r="J482" s="639"/>
      <c r="K482" s="639"/>
      <c r="L482" s="639"/>
      <c r="M482" s="639"/>
      <c r="N482" s="639"/>
      <c r="O482" s="639"/>
      <c r="P482" s="639"/>
      <c r="Q482" s="639"/>
      <c r="R482" s="639"/>
      <c r="S482" s="639"/>
      <c r="T482" s="639"/>
      <c r="U482" s="639"/>
      <c r="V482" s="639"/>
      <c r="W482" s="639"/>
      <c r="X482" s="639"/>
      <c r="Y482" s="639"/>
      <c r="Z482" s="639"/>
      <c r="AA482" s="639"/>
      <c r="AB482" s="639"/>
      <c r="AC482" s="119"/>
      <c r="AD482" s="119"/>
      <c r="AE482" s="119"/>
      <c r="AF482" s="119"/>
      <c r="AG482" s="212"/>
      <c r="AH482" s="119"/>
      <c r="AI482" s="119"/>
      <c r="AJ482" s="119"/>
      <c r="AK482" s="119"/>
      <c r="AL482" s="119"/>
      <c r="AM482" s="119"/>
      <c r="AN482" s="119"/>
      <c r="AO482" s="119"/>
      <c r="AP482" s="119"/>
      <c r="AQ482" s="119"/>
      <c r="AR482" s="119"/>
    </row>
    <row r="483" spans="1:44" s="6" customFormat="1" ht="84" hidden="1">
      <c r="A483" s="55" t="s">
        <v>816</v>
      </c>
      <c r="B483" s="52" t="s">
        <v>823</v>
      </c>
      <c r="C483" s="203" t="s">
        <v>1025</v>
      </c>
      <c r="D483" s="203" t="s">
        <v>1026</v>
      </c>
      <c r="E483" s="280"/>
      <c r="F483" s="63" t="s">
        <v>237</v>
      </c>
      <c r="G483" s="64"/>
      <c r="H483" s="63" t="s">
        <v>237</v>
      </c>
      <c r="I483" s="64"/>
      <c r="J483" s="63" t="s">
        <v>237</v>
      </c>
      <c r="K483" s="64"/>
      <c r="L483" s="63" t="s">
        <v>237</v>
      </c>
      <c r="M483" s="64"/>
      <c r="N483" s="63" t="s">
        <v>237</v>
      </c>
      <c r="O483" s="64"/>
      <c r="P483" s="63" t="s">
        <v>237</v>
      </c>
      <c r="Q483" s="63" t="s">
        <v>237</v>
      </c>
      <c r="R483" s="63" t="s">
        <v>237</v>
      </c>
      <c r="S483" s="63" t="s">
        <v>237</v>
      </c>
      <c r="T483" s="63" t="s">
        <v>237</v>
      </c>
      <c r="U483" s="63" t="s">
        <v>237</v>
      </c>
      <c r="V483" s="63" t="s">
        <v>237</v>
      </c>
      <c r="W483" s="63" t="s">
        <v>237</v>
      </c>
      <c r="X483" s="63" t="s">
        <v>237</v>
      </c>
      <c r="Y483" s="63" t="s">
        <v>237</v>
      </c>
      <c r="Z483" s="63" t="s">
        <v>237</v>
      </c>
      <c r="AA483" s="63" t="s">
        <v>237</v>
      </c>
      <c r="AB483" s="63" t="s">
        <v>237</v>
      </c>
      <c r="AC483" s="119"/>
      <c r="AD483" s="119"/>
      <c r="AE483" s="119"/>
      <c r="AF483" s="119"/>
      <c r="AG483" s="212"/>
      <c r="AH483" s="119"/>
      <c r="AI483" s="119"/>
      <c r="AJ483" s="119"/>
      <c r="AK483" s="119"/>
      <c r="AL483" s="119"/>
      <c r="AM483" s="119"/>
      <c r="AN483" s="119"/>
      <c r="AO483" s="119"/>
      <c r="AP483" s="119"/>
      <c r="AQ483" s="119"/>
      <c r="AR483" s="119"/>
    </row>
    <row r="484" spans="1:44" s="6" customFormat="1" ht="15.75" customHeight="1" hidden="1">
      <c r="A484" s="92" t="s">
        <v>811</v>
      </c>
      <c r="B484" s="666" t="s">
        <v>824</v>
      </c>
      <c r="C484" s="645" t="s">
        <v>1025</v>
      </c>
      <c r="D484" s="436"/>
      <c r="E484" s="636"/>
      <c r="F484" s="638" t="s">
        <v>237</v>
      </c>
      <c r="G484" s="638"/>
      <c r="H484" s="638" t="s">
        <v>237</v>
      </c>
      <c r="I484" s="638"/>
      <c r="J484" s="638" t="s">
        <v>237</v>
      </c>
      <c r="K484" s="638"/>
      <c r="L484" s="638" t="s">
        <v>237</v>
      </c>
      <c r="M484" s="638"/>
      <c r="N484" s="638" t="s">
        <v>237</v>
      </c>
      <c r="O484" s="638"/>
      <c r="P484" s="638" t="s">
        <v>237</v>
      </c>
      <c r="Q484" s="638" t="s">
        <v>237</v>
      </c>
      <c r="R484" s="638" t="s">
        <v>237</v>
      </c>
      <c r="S484" s="638" t="s">
        <v>237</v>
      </c>
      <c r="T484" s="638" t="s">
        <v>237</v>
      </c>
      <c r="U484" s="638" t="s">
        <v>237</v>
      </c>
      <c r="V484" s="638" t="s">
        <v>237</v>
      </c>
      <c r="W484" s="638" t="s">
        <v>237</v>
      </c>
      <c r="X484" s="638" t="s">
        <v>237</v>
      </c>
      <c r="Y484" s="638" t="s">
        <v>237</v>
      </c>
      <c r="Z484" s="638" t="s">
        <v>237</v>
      </c>
      <c r="AA484" s="638" t="s">
        <v>237</v>
      </c>
      <c r="AB484" s="638" t="s">
        <v>237</v>
      </c>
      <c r="AC484" s="119"/>
      <c r="AD484" s="119"/>
      <c r="AE484" s="119"/>
      <c r="AF484" s="119"/>
      <c r="AG484" s="212"/>
      <c r="AH484" s="119"/>
      <c r="AI484" s="119"/>
      <c r="AJ484" s="119"/>
      <c r="AK484" s="119"/>
      <c r="AL484" s="119"/>
      <c r="AM484" s="119"/>
      <c r="AN484" s="119"/>
      <c r="AO484" s="119"/>
      <c r="AP484" s="119"/>
      <c r="AQ484" s="119"/>
      <c r="AR484" s="119"/>
    </row>
    <row r="485" spans="1:44" s="6" customFormat="1" ht="12.75" hidden="1">
      <c r="A485" s="156" t="s">
        <v>806</v>
      </c>
      <c r="B485" s="667"/>
      <c r="C485" s="646"/>
      <c r="D485" s="437" t="s">
        <v>1027</v>
      </c>
      <c r="E485" s="637"/>
      <c r="F485" s="639"/>
      <c r="G485" s="639"/>
      <c r="H485" s="639"/>
      <c r="I485" s="639"/>
      <c r="J485" s="639"/>
      <c r="K485" s="639"/>
      <c r="L485" s="639"/>
      <c r="M485" s="639"/>
      <c r="N485" s="639"/>
      <c r="O485" s="639"/>
      <c r="P485" s="639"/>
      <c r="Q485" s="639"/>
      <c r="R485" s="639"/>
      <c r="S485" s="639"/>
      <c r="T485" s="639"/>
      <c r="U485" s="639"/>
      <c r="V485" s="639"/>
      <c r="W485" s="639"/>
      <c r="X485" s="639"/>
      <c r="Y485" s="639"/>
      <c r="Z485" s="639"/>
      <c r="AA485" s="639"/>
      <c r="AB485" s="639"/>
      <c r="AC485" s="119"/>
      <c r="AD485" s="119"/>
      <c r="AE485" s="119"/>
      <c r="AF485" s="119"/>
      <c r="AG485" s="212"/>
      <c r="AH485" s="119"/>
      <c r="AI485" s="119"/>
      <c r="AJ485" s="119"/>
      <c r="AK485" s="119"/>
      <c r="AL485" s="119"/>
      <c r="AM485" s="119"/>
      <c r="AN485" s="119"/>
      <c r="AO485" s="119"/>
      <c r="AP485" s="119"/>
      <c r="AQ485" s="119"/>
      <c r="AR485" s="119"/>
    </row>
    <row r="486" spans="1:44" s="6" customFormat="1" ht="84" hidden="1">
      <c r="A486" s="55" t="s">
        <v>819</v>
      </c>
      <c r="B486" s="52" t="s">
        <v>945</v>
      </c>
      <c r="C486" s="203" t="s">
        <v>1025</v>
      </c>
      <c r="D486" s="203" t="s">
        <v>1026</v>
      </c>
      <c r="E486" s="280"/>
      <c r="F486" s="63" t="s">
        <v>237</v>
      </c>
      <c r="G486" s="64"/>
      <c r="H486" s="63" t="s">
        <v>237</v>
      </c>
      <c r="I486" s="64"/>
      <c r="J486" s="63" t="s">
        <v>237</v>
      </c>
      <c r="K486" s="64"/>
      <c r="L486" s="63" t="s">
        <v>237</v>
      </c>
      <c r="M486" s="64"/>
      <c r="N486" s="63" t="s">
        <v>237</v>
      </c>
      <c r="O486" s="64"/>
      <c r="P486" s="63" t="s">
        <v>237</v>
      </c>
      <c r="Q486" s="63" t="s">
        <v>237</v>
      </c>
      <c r="R486" s="63" t="s">
        <v>237</v>
      </c>
      <c r="S486" s="63" t="s">
        <v>237</v>
      </c>
      <c r="T486" s="63" t="s">
        <v>237</v>
      </c>
      <c r="U486" s="63" t="s">
        <v>237</v>
      </c>
      <c r="V486" s="63" t="s">
        <v>237</v>
      </c>
      <c r="W486" s="63" t="s">
        <v>237</v>
      </c>
      <c r="X486" s="63" t="s">
        <v>237</v>
      </c>
      <c r="Y486" s="63" t="s">
        <v>237</v>
      </c>
      <c r="Z486" s="63" t="s">
        <v>237</v>
      </c>
      <c r="AA486" s="63" t="s">
        <v>237</v>
      </c>
      <c r="AB486" s="63" t="s">
        <v>237</v>
      </c>
      <c r="AC486" s="119"/>
      <c r="AD486" s="119"/>
      <c r="AE486" s="119"/>
      <c r="AF486" s="119"/>
      <c r="AG486" s="212"/>
      <c r="AH486" s="119"/>
      <c r="AI486" s="119"/>
      <c r="AJ486" s="119"/>
      <c r="AK486" s="119"/>
      <c r="AL486" s="119"/>
      <c r="AM486" s="119"/>
      <c r="AN486" s="119"/>
      <c r="AO486" s="119"/>
      <c r="AP486" s="119"/>
      <c r="AQ486" s="119"/>
      <c r="AR486" s="119"/>
    </row>
    <row r="487" spans="1:44" s="6" customFormat="1" ht="15.75" customHeight="1" hidden="1">
      <c r="A487" s="92" t="s">
        <v>807</v>
      </c>
      <c r="B487" s="666" t="s">
        <v>946</v>
      </c>
      <c r="C487" s="645" t="s">
        <v>1025</v>
      </c>
      <c r="D487" s="436"/>
      <c r="E487" s="636"/>
      <c r="F487" s="638" t="s">
        <v>237</v>
      </c>
      <c r="G487" s="638"/>
      <c r="H487" s="638" t="s">
        <v>237</v>
      </c>
      <c r="I487" s="638"/>
      <c r="J487" s="638" t="s">
        <v>237</v>
      </c>
      <c r="K487" s="638"/>
      <c r="L487" s="638" t="s">
        <v>237</v>
      </c>
      <c r="M487" s="638"/>
      <c r="N487" s="638" t="s">
        <v>237</v>
      </c>
      <c r="O487" s="638"/>
      <c r="P487" s="638" t="s">
        <v>237</v>
      </c>
      <c r="Q487" s="638" t="s">
        <v>237</v>
      </c>
      <c r="R487" s="638" t="s">
        <v>237</v>
      </c>
      <c r="S487" s="638" t="s">
        <v>237</v>
      </c>
      <c r="T487" s="638" t="s">
        <v>237</v>
      </c>
      <c r="U487" s="638" t="s">
        <v>237</v>
      </c>
      <c r="V487" s="638" t="s">
        <v>237</v>
      </c>
      <c r="W487" s="638" t="s">
        <v>237</v>
      </c>
      <c r="X487" s="638" t="s">
        <v>237</v>
      </c>
      <c r="Y487" s="638" t="s">
        <v>237</v>
      </c>
      <c r="Z487" s="638" t="s">
        <v>237</v>
      </c>
      <c r="AA487" s="638" t="s">
        <v>237</v>
      </c>
      <c r="AB487" s="638" t="s">
        <v>237</v>
      </c>
      <c r="AC487" s="119"/>
      <c r="AD487" s="119"/>
      <c r="AE487" s="119"/>
      <c r="AF487" s="119"/>
      <c r="AG487" s="212"/>
      <c r="AH487" s="119"/>
      <c r="AI487" s="119"/>
      <c r="AJ487" s="119"/>
      <c r="AK487" s="119"/>
      <c r="AL487" s="119"/>
      <c r="AM487" s="119"/>
      <c r="AN487" s="119"/>
      <c r="AO487" s="119"/>
      <c r="AP487" s="119"/>
      <c r="AQ487" s="119"/>
      <c r="AR487" s="119"/>
    </row>
    <row r="488" spans="1:44" s="6" customFormat="1" ht="15.75" customHeight="1" hidden="1">
      <c r="A488" s="156" t="s">
        <v>806</v>
      </c>
      <c r="B488" s="667"/>
      <c r="C488" s="646"/>
      <c r="D488" s="437" t="s">
        <v>1027</v>
      </c>
      <c r="E488" s="637"/>
      <c r="F488" s="639"/>
      <c r="G488" s="639"/>
      <c r="H488" s="639"/>
      <c r="I488" s="639"/>
      <c r="J488" s="639"/>
      <c r="K488" s="639"/>
      <c r="L488" s="639"/>
      <c r="M488" s="639"/>
      <c r="N488" s="639"/>
      <c r="O488" s="639"/>
      <c r="P488" s="639"/>
      <c r="Q488" s="639"/>
      <c r="R488" s="639"/>
      <c r="S488" s="639"/>
      <c r="T488" s="639"/>
      <c r="U488" s="639"/>
      <c r="V488" s="639"/>
      <c r="W488" s="639"/>
      <c r="X488" s="639"/>
      <c r="Y488" s="639"/>
      <c r="Z488" s="639"/>
      <c r="AA488" s="639"/>
      <c r="AB488" s="639"/>
      <c r="AC488" s="119"/>
      <c r="AD488" s="119"/>
      <c r="AE488" s="119"/>
      <c r="AF488" s="119"/>
      <c r="AG488" s="212"/>
      <c r="AH488" s="119"/>
      <c r="AI488" s="119"/>
      <c r="AJ488" s="119"/>
      <c r="AK488" s="119"/>
      <c r="AL488" s="119"/>
      <c r="AM488" s="119"/>
      <c r="AN488" s="119"/>
      <c r="AO488" s="119"/>
      <c r="AP488" s="119"/>
      <c r="AQ488" s="119"/>
      <c r="AR488" s="119"/>
    </row>
    <row r="489" spans="1:44" s="6" customFormat="1" ht="52.5" hidden="1">
      <c r="A489" s="55" t="s">
        <v>822</v>
      </c>
      <c r="B489" s="52" t="s">
        <v>947</v>
      </c>
      <c r="C489" s="203" t="s">
        <v>1025</v>
      </c>
      <c r="D489" s="203" t="s">
        <v>1026</v>
      </c>
      <c r="E489" s="280"/>
      <c r="F489" s="63" t="s">
        <v>237</v>
      </c>
      <c r="G489" s="64"/>
      <c r="H489" s="63" t="s">
        <v>237</v>
      </c>
      <c r="I489" s="64"/>
      <c r="J489" s="63" t="s">
        <v>237</v>
      </c>
      <c r="K489" s="64"/>
      <c r="L489" s="63" t="s">
        <v>237</v>
      </c>
      <c r="M489" s="64"/>
      <c r="N489" s="63" t="s">
        <v>237</v>
      </c>
      <c r="O489" s="64"/>
      <c r="P489" s="63" t="s">
        <v>237</v>
      </c>
      <c r="Q489" s="63" t="s">
        <v>237</v>
      </c>
      <c r="R489" s="63" t="s">
        <v>237</v>
      </c>
      <c r="S489" s="63" t="s">
        <v>237</v>
      </c>
      <c r="T489" s="63" t="s">
        <v>237</v>
      </c>
      <c r="U489" s="63" t="s">
        <v>237</v>
      </c>
      <c r="V489" s="63" t="s">
        <v>237</v>
      </c>
      <c r="W489" s="63" t="s">
        <v>237</v>
      </c>
      <c r="X489" s="63" t="s">
        <v>237</v>
      </c>
      <c r="Y489" s="63" t="s">
        <v>237</v>
      </c>
      <c r="Z489" s="63" t="s">
        <v>237</v>
      </c>
      <c r="AA489" s="63" t="s">
        <v>237</v>
      </c>
      <c r="AB489" s="63" t="s">
        <v>237</v>
      </c>
      <c r="AC489" s="210">
        <f>AC464</f>
        <v>1406778.5399999996</v>
      </c>
      <c r="AD489" s="210"/>
      <c r="AE489" s="210">
        <f>AE464</f>
        <v>572467.19</v>
      </c>
      <c r="AF489" s="210"/>
      <c r="AG489" s="120">
        <f>AG464</f>
        <v>-585626.6200000001</v>
      </c>
      <c r="AH489" s="210"/>
      <c r="AI489" s="210">
        <f>AI464</f>
        <v>97337.54999999993</v>
      </c>
      <c r="AJ489" s="210"/>
      <c r="AK489" s="210">
        <f>AK464</f>
        <v>-40087.979999999996</v>
      </c>
      <c r="AL489" s="210"/>
      <c r="AM489" s="210"/>
      <c r="AN489" s="210"/>
      <c r="AO489" s="210">
        <f>AO464</f>
        <v>23082</v>
      </c>
      <c r="AP489" s="210"/>
      <c r="AQ489" s="210">
        <f>AQ464</f>
        <v>-75173.18999999983</v>
      </c>
      <c r="AR489" s="210"/>
    </row>
    <row r="490" spans="1:44" s="6" customFormat="1" ht="12.75" hidden="1">
      <c r="A490" s="92" t="s">
        <v>807</v>
      </c>
      <c r="B490" s="666" t="s">
        <v>948</v>
      </c>
      <c r="C490" s="645" t="s">
        <v>1025</v>
      </c>
      <c r="D490" s="436"/>
      <c r="E490" s="636"/>
      <c r="F490" s="638" t="s">
        <v>237</v>
      </c>
      <c r="G490" s="638"/>
      <c r="H490" s="638" t="s">
        <v>237</v>
      </c>
      <c r="I490" s="638"/>
      <c r="J490" s="638" t="s">
        <v>237</v>
      </c>
      <c r="K490" s="638"/>
      <c r="L490" s="638" t="s">
        <v>237</v>
      </c>
      <c r="M490" s="638"/>
      <c r="N490" s="638" t="s">
        <v>237</v>
      </c>
      <c r="O490" s="638"/>
      <c r="P490" s="638" t="s">
        <v>237</v>
      </c>
      <c r="Q490" s="638" t="s">
        <v>237</v>
      </c>
      <c r="R490" s="638" t="s">
        <v>237</v>
      </c>
      <c r="S490" s="638" t="s">
        <v>237</v>
      </c>
      <c r="T490" s="638" t="s">
        <v>237</v>
      </c>
      <c r="U490" s="638" t="s">
        <v>237</v>
      </c>
      <c r="V490" s="638" t="s">
        <v>237</v>
      </c>
      <c r="W490" s="638" t="s">
        <v>237</v>
      </c>
      <c r="X490" s="638" t="s">
        <v>237</v>
      </c>
      <c r="Y490" s="638" t="s">
        <v>237</v>
      </c>
      <c r="Z490" s="638" t="s">
        <v>237</v>
      </c>
      <c r="AA490" s="638" t="s">
        <v>237</v>
      </c>
      <c r="AB490" s="638" t="s">
        <v>237</v>
      </c>
      <c r="AC490" s="119"/>
      <c r="AD490" s="119"/>
      <c r="AE490" s="119"/>
      <c r="AF490" s="119"/>
      <c r="AG490" s="212"/>
      <c r="AH490" s="119"/>
      <c r="AI490" s="119"/>
      <c r="AJ490" s="119"/>
      <c r="AK490" s="119"/>
      <c r="AL490" s="119"/>
      <c r="AM490" s="119"/>
      <c r="AN490" s="119"/>
      <c r="AO490" s="119"/>
      <c r="AP490" s="119"/>
      <c r="AQ490" s="119"/>
      <c r="AR490" s="119"/>
    </row>
    <row r="491" spans="1:44" s="6" customFormat="1" ht="12.75" hidden="1">
      <c r="A491" s="29" t="s">
        <v>806</v>
      </c>
      <c r="B491" s="667"/>
      <c r="C491" s="646"/>
      <c r="D491" s="437" t="s">
        <v>1027</v>
      </c>
      <c r="E491" s="637"/>
      <c r="F491" s="639"/>
      <c r="G491" s="639"/>
      <c r="H491" s="639"/>
      <c r="I491" s="639"/>
      <c r="J491" s="639"/>
      <c r="K491" s="639"/>
      <c r="L491" s="639"/>
      <c r="M491" s="639"/>
      <c r="N491" s="639"/>
      <c r="O491" s="639"/>
      <c r="P491" s="639"/>
      <c r="Q491" s="639"/>
      <c r="R491" s="639"/>
      <c r="S491" s="639"/>
      <c r="T491" s="639"/>
      <c r="U491" s="639"/>
      <c r="V491" s="639"/>
      <c r="W491" s="639"/>
      <c r="X491" s="639"/>
      <c r="Y491" s="639"/>
      <c r="Z491" s="639"/>
      <c r="AA491" s="639"/>
      <c r="AB491" s="639"/>
      <c r="AC491" s="119">
        <f>AC466</f>
        <v>1076926.42</v>
      </c>
      <c r="AD491" s="119"/>
      <c r="AE491" s="119">
        <f>AE466</f>
        <v>429416.99</v>
      </c>
      <c r="AF491" s="119"/>
      <c r="AG491" s="212">
        <f>AG466</f>
        <v>-450148.43000000017</v>
      </c>
      <c r="AH491" s="119"/>
      <c r="AI491" s="119">
        <f>AI466</f>
        <v>74758.65999999992</v>
      </c>
      <c r="AJ491" s="119"/>
      <c r="AK491" s="119">
        <f>AK466</f>
        <v>-30785.839999999997</v>
      </c>
      <c r="AL491" s="119"/>
      <c r="AM491" s="119"/>
      <c r="AN491" s="119"/>
      <c r="AO491" s="119">
        <f>AO466</f>
        <v>17728</v>
      </c>
      <c r="AP491" s="119"/>
      <c r="AQ491" s="119">
        <f>AQ466</f>
        <v>-46335.58999999985</v>
      </c>
      <c r="AR491" s="119"/>
    </row>
    <row r="492" spans="1:44" s="6" customFormat="1" ht="18" hidden="1">
      <c r="A492" s="55" t="s">
        <v>949</v>
      </c>
      <c r="B492" s="52" t="s">
        <v>825</v>
      </c>
      <c r="C492" s="203" t="s">
        <v>1025</v>
      </c>
      <c r="D492" s="203" t="s">
        <v>1026</v>
      </c>
      <c r="E492" s="280"/>
      <c r="F492" s="63" t="s">
        <v>237</v>
      </c>
      <c r="G492" s="64"/>
      <c r="H492" s="63" t="s">
        <v>237</v>
      </c>
      <c r="I492" s="64"/>
      <c r="J492" s="63" t="s">
        <v>237</v>
      </c>
      <c r="K492" s="64"/>
      <c r="L492" s="63" t="s">
        <v>237</v>
      </c>
      <c r="M492" s="64"/>
      <c r="N492" s="63" t="s">
        <v>237</v>
      </c>
      <c r="O492" s="64"/>
      <c r="P492" s="63" t="s">
        <v>237</v>
      </c>
      <c r="Q492" s="63" t="s">
        <v>237</v>
      </c>
      <c r="R492" s="63" t="s">
        <v>237</v>
      </c>
      <c r="S492" s="63" t="s">
        <v>237</v>
      </c>
      <c r="T492" s="63" t="s">
        <v>237</v>
      </c>
      <c r="U492" s="63" t="s">
        <v>237</v>
      </c>
      <c r="V492" s="63" t="s">
        <v>237</v>
      </c>
      <c r="W492" s="63" t="s">
        <v>237</v>
      </c>
      <c r="X492" s="63" t="s">
        <v>237</v>
      </c>
      <c r="Y492" s="63" t="s">
        <v>237</v>
      </c>
      <c r="Z492" s="63" t="s">
        <v>237</v>
      </c>
      <c r="AA492" s="63" t="s">
        <v>237</v>
      </c>
      <c r="AB492" s="63" t="s">
        <v>237</v>
      </c>
      <c r="AC492" s="210">
        <f>AC489</f>
        <v>1406778.5399999996</v>
      </c>
      <c r="AD492" s="210"/>
      <c r="AE492" s="210">
        <f>AE489</f>
        <v>572467.19</v>
      </c>
      <c r="AF492" s="210"/>
      <c r="AG492" s="120">
        <v>65223.84</v>
      </c>
      <c r="AH492" s="210"/>
      <c r="AI492" s="210">
        <v>-44461.87</v>
      </c>
      <c r="AJ492" s="210"/>
      <c r="AK492" s="210">
        <f>AK489</f>
        <v>-40087.979999999996</v>
      </c>
      <c r="AL492" s="210"/>
      <c r="AM492" s="210"/>
      <c r="AN492" s="210"/>
      <c r="AO492" s="210">
        <f>AO489</f>
        <v>23082</v>
      </c>
      <c r="AP492" s="210"/>
      <c r="AQ492" s="210"/>
      <c r="AR492" s="210"/>
    </row>
    <row r="493" spans="1:44" s="6" customFormat="1" ht="12.75" hidden="1">
      <c r="A493" s="92" t="s">
        <v>807</v>
      </c>
      <c r="B493" s="666" t="s">
        <v>826</v>
      </c>
      <c r="C493" s="645" t="s">
        <v>1025</v>
      </c>
      <c r="D493" s="436"/>
      <c r="E493" s="636"/>
      <c r="F493" s="638" t="s">
        <v>237</v>
      </c>
      <c r="G493" s="638"/>
      <c r="H493" s="638" t="s">
        <v>237</v>
      </c>
      <c r="I493" s="638"/>
      <c r="J493" s="638" t="s">
        <v>237</v>
      </c>
      <c r="K493" s="638"/>
      <c r="L493" s="638" t="s">
        <v>237</v>
      </c>
      <c r="M493" s="638"/>
      <c r="N493" s="638" t="s">
        <v>237</v>
      </c>
      <c r="O493" s="638"/>
      <c r="P493" s="638" t="s">
        <v>237</v>
      </c>
      <c r="Q493" s="638" t="s">
        <v>237</v>
      </c>
      <c r="R493" s="638" t="s">
        <v>237</v>
      </c>
      <c r="S493" s="638" t="s">
        <v>237</v>
      </c>
      <c r="T493" s="638" t="s">
        <v>237</v>
      </c>
      <c r="U493" s="638" t="s">
        <v>237</v>
      </c>
      <c r="V493" s="638" t="s">
        <v>237</v>
      </c>
      <c r="W493" s="638" t="s">
        <v>237</v>
      </c>
      <c r="X493" s="638" t="s">
        <v>237</v>
      </c>
      <c r="Y493" s="638" t="s">
        <v>237</v>
      </c>
      <c r="Z493" s="638" t="s">
        <v>237</v>
      </c>
      <c r="AA493" s="638" t="s">
        <v>237</v>
      </c>
      <c r="AB493" s="638" t="s">
        <v>237</v>
      </c>
      <c r="AC493" s="119"/>
      <c r="AD493" s="119"/>
      <c r="AE493" s="119"/>
      <c r="AF493" s="119"/>
      <c r="AG493" s="212"/>
      <c r="AH493" s="119"/>
      <c r="AI493" s="119"/>
      <c r="AJ493" s="119"/>
      <c r="AK493" s="119"/>
      <c r="AL493" s="119"/>
      <c r="AM493" s="119"/>
      <c r="AN493" s="119"/>
      <c r="AO493" s="119"/>
      <c r="AP493" s="119"/>
      <c r="AQ493" s="119"/>
      <c r="AR493" s="119"/>
    </row>
    <row r="494" spans="1:44" s="6" customFormat="1" ht="12.75" hidden="1">
      <c r="A494" s="156" t="s">
        <v>806</v>
      </c>
      <c r="B494" s="667"/>
      <c r="C494" s="646"/>
      <c r="D494" s="437" t="s">
        <v>1027</v>
      </c>
      <c r="E494" s="637"/>
      <c r="F494" s="639"/>
      <c r="G494" s="639"/>
      <c r="H494" s="639"/>
      <c r="I494" s="639"/>
      <c r="J494" s="639"/>
      <c r="K494" s="639"/>
      <c r="L494" s="639"/>
      <c r="M494" s="639"/>
      <c r="N494" s="639"/>
      <c r="O494" s="639"/>
      <c r="P494" s="639"/>
      <c r="Q494" s="639"/>
      <c r="R494" s="639"/>
      <c r="S494" s="639"/>
      <c r="T494" s="639"/>
      <c r="U494" s="639"/>
      <c r="V494" s="639"/>
      <c r="W494" s="639"/>
      <c r="X494" s="639"/>
      <c r="Y494" s="639"/>
      <c r="Z494" s="639"/>
      <c r="AA494" s="639"/>
      <c r="AB494" s="639"/>
      <c r="AC494" s="119">
        <f>AC491</f>
        <v>1076926.42</v>
      </c>
      <c r="AD494" s="119"/>
      <c r="AE494" s="119">
        <f>AE491</f>
        <v>429416.99</v>
      </c>
      <c r="AF494" s="119"/>
      <c r="AG494" s="212">
        <v>50094.99</v>
      </c>
      <c r="AH494" s="119"/>
      <c r="AI494" s="119">
        <v>-44148.9</v>
      </c>
      <c r="AJ494" s="119"/>
      <c r="AK494" s="119">
        <f>AK491</f>
        <v>-30785.839999999997</v>
      </c>
      <c r="AL494" s="119"/>
      <c r="AM494" s="119"/>
      <c r="AN494" s="119"/>
      <c r="AO494" s="119">
        <f>AO491</f>
        <v>17728</v>
      </c>
      <c r="AP494" s="119"/>
      <c r="AQ494" s="119"/>
      <c r="AR494" s="119"/>
    </row>
    <row r="495" spans="1:44" s="69" customFormat="1" ht="21">
      <c r="A495" s="55" t="s">
        <v>913</v>
      </c>
      <c r="B495" s="53" t="s">
        <v>827</v>
      </c>
      <c r="C495" s="179" t="s">
        <v>1025</v>
      </c>
      <c r="D495" s="179" t="s">
        <v>1026</v>
      </c>
      <c r="E495" s="346"/>
      <c r="F495" s="73" t="s">
        <v>237</v>
      </c>
      <c r="G495" s="68"/>
      <c r="H495" s="73" t="s">
        <v>237</v>
      </c>
      <c r="I495" s="68"/>
      <c r="J495" s="73" t="s">
        <v>237</v>
      </c>
      <c r="K495" s="68">
        <f>AC495+AE495+AG495+AI495+AK495+AM495+AO495+AQ495</f>
        <v>1473950.6799999992</v>
      </c>
      <c r="L495" s="73" t="s">
        <v>237</v>
      </c>
      <c r="M495" s="68"/>
      <c r="N495" s="73" t="s">
        <v>237</v>
      </c>
      <c r="O495" s="68"/>
      <c r="P495" s="73" t="s">
        <v>237</v>
      </c>
      <c r="Q495" s="73" t="s">
        <v>237</v>
      </c>
      <c r="R495" s="73" t="s">
        <v>237</v>
      </c>
      <c r="S495" s="73" t="s">
        <v>237</v>
      </c>
      <c r="T495" s="73" t="s">
        <v>237</v>
      </c>
      <c r="U495" s="73" t="s">
        <v>237</v>
      </c>
      <c r="V495" s="73" t="s">
        <v>237</v>
      </c>
      <c r="W495" s="73" t="s">
        <v>237</v>
      </c>
      <c r="X495" s="73" t="s">
        <v>237</v>
      </c>
      <c r="Y495" s="73" t="s">
        <v>237</v>
      </c>
      <c r="Z495" s="73" t="s">
        <v>237</v>
      </c>
      <c r="AA495" s="73" t="s">
        <v>237</v>
      </c>
      <c r="AB495" s="73" t="s">
        <v>237</v>
      </c>
      <c r="AC495" s="120">
        <f>AC464</f>
        <v>1406778.5399999996</v>
      </c>
      <c r="AD495" s="120"/>
      <c r="AE495" s="120">
        <f>AE464</f>
        <v>572467.19</v>
      </c>
      <c r="AF495" s="120"/>
      <c r="AG495" s="120">
        <f>AG498+AG501+AG504</f>
        <v>-585626.62</v>
      </c>
      <c r="AH495" s="120"/>
      <c r="AI495" s="120">
        <f>AI464</f>
        <v>97337.54999999993</v>
      </c>
      <c r="AJ495" s="120"/>
      <c r="AK495" s="120">
        <f>AK464</f>
        <v>-40087.979999999996</v>
      </c>
      <c r="AL495" s="120"/>
      <c r="AM495" s="120"/>
      <c r="AN495" s="120"/>
      <c r="AO495" s="120">
        <f>AO464</f>
        <v>23082</v>
      </c>
      <c r="AP495" s="120"/>
      <c r="AQ495" s="120"/>
      <c r="AR495" s="120"/>
    </row>
    <row r="496" spans="1:44" s="6" customFormat="1" ht="12.75" customHeight="1">
      <c r="A496" s="92" t="s">
        <v>807</v>
      </c>
      <c r="B496" s="666" t="s">
        <v>828</v>
      </c>
      <c r="C496" s="645" t="s">
        <v>1025</v>
      </c>
      <c r="D496" s="436"/>
      <c r="E496" s="636"/>
      <c r="F496" s="638" t="s">
        <v>237</v>
      </c>
      <c r="G496" s="638"/>
      <c r="H496" s="638" t="s">
        <v>237</v>
      </c>
      <c r="I496" s="638"/>
      <c r="J496" s="638" t="s">
        <v>237</v>
      </c>
      <c r="K496" s="638">
        <f>AC497+AE497+AG497+AI497+AK497+AM497+AO497+AQ497</f>
        <v>1117895.7999999998</v>
      </c>
      <c r="L496" s="638" t="s">
        <v>237</v>
      </c>
      <c r="M496" s="638"/>
      <c r="N496" s="638" t="s">
        <v>237</v>
      </c>
      <c r="O496" s="638"/>
      <c r="P496" s="638" t="s">
        <v>237</v>
      </c>
      <c r="Q496" s="638" t="s">
        <v>237</v>
      </c>
      <c r="R496" s="638" t="s">
        <v>237</v>
      </c>
      <c r="S496" s="638" t="s">
        <v>237</v>
      </c>
      <c r="T496" s="638" t="s">
        <v>237</v>
      </c>
      <c r="U496" s="638" t="s">
        <v>237</v>
      </c>
      <c r="V496" s="638" t="s">
        <v>237</v>
      </c>
      <c r="W496" s="638" t="s">
        <v>237</v>
      </c>
      <c r="X496" s="638" t="s">
        <v>237</v>
      </c>
      <c r="Y496" s="638" t="s">
        <v>237</v>
      </c>
      <c r="Z496" s="638" t="s">
        <v>237</v>
      </c>
      <c r="AA496" s="638" t="s">
        <v>237</v>
      </c>
      <c r="AB496" s="638" t="s">
        <v>237</v>
      </c>
      <c r="AC496" s="119"/>
      <c r="AD496" s="119"/>
      <c r="AE496" s="119"/>
      <c r="AF496" s="119"/>
      <c r="AG496" s="212"/>
      <c r="AH496" s="119"/>
      <c r="AI496" s="119"/>
      <c r="AJ496" s="119"/>
      <c r="AK496" s="119"/>
      <c r="AL496" s="119"/>
      <c r="AM496" s="119"/>
      <c r="AN496" s="119"/>
      <c r="AO496" s="119"/>
      <c r="AP496" s="119"/>
      <c r="AQ496" s="119"/>
      <c r="AR496" s="119"/>
    </row>
    <row r="497" spans="1:44" s="6" customFormat="1" ht="12.75" customHeight="1">
      <c r="A497" s="156" t="s">
        <v>806</v>
      </c>
      <c r="B497" s="667"/>
      <c r="C497" s="646"/>
      <c r="D497" s="437" t="s">
        <v>1027</v>
      </c>
      <c r="E497" s="637"/>
      <c r="F497" s="639"/>
      <c r="G497" s="639"/>
      <c r="H497" s="639"/>
      <c r="I497" s="639"/>
      <c r="J497" s="639"/>
      <c r="K497" s="639"/>
      <c r="L497" s="639"/>
      <c r="M497" s="639"/>
      <c r="N497" s="639"/>
      <c r="O497" s="639"/>
      <c r="P497" s="639"/>
      <c r="Q497" s="639"/>
      <c r="R497" s="639"/>
      <c r="S497" s="639"/>
      <c r="T497" s="639"/>
      <c r="U497" s="639"/>
      <c r="V497" s="639"/>
      <c r="W497" s="639"/>
      <c r="X497" s="639"/>
      <c r="Y497" s="639"/>
      <c r="Z497" s="639"/>
      <c r="AA497" s="639"/>
      <c r="AB497" s="639"/>
      <c r="AC497" s="119">
        <f>AC466</f>
        <v>1076926.42</v>
      </c>
      <c r="AD497" s="119"/>
      <c r="AE497" s="119">
        <f>AE466</f>
        <v>429416.99</v>
      </c>
      <c r="AF497" s="119"/>
      <c r="AG497" s="212">
        <f>AG500+AG503+AG506</f>
        <v>-450148.43</v>
      </c>
      <c r="AH497" s="119"/>
      <c r="AI497" s="119">
        <f>AI466</f>
        <v>74758.65999999992</v>
      </c>
      <c r="AJ497" s="119"/>
      <c r="AK497" s="119">
        <f>AK466</f>
        <v>-30785.839999999997</v>
      </c>
      <c r="AL497" s="119"/>
      <c r="AM497" s="119"/>
      <c r="AN497" s="119"/>
      <c r="AO497" s="119">
        <f>AO466</f>
        <v>17728</v>
      </c>
      <c r="AP497" s="119"/>
      <c r="AQ497" s="119"/>
      <c r="AR497" s="119"/>
    </row>
    <row r="498" spans="1:44" s="69" customFormat="1" ht="18">
      <c r="A498" s="55" t="s">
        <v>829</v>
      </c>
      <c r="B498" s="53" t="s">
        <v>830</v>
      </c>
      <c r="C498" s="179" t="s">
        <v>1025</v>
      </c>
      <c r="D498" s="179" t="s">
        <v>1026</v>
      </c>
      <c r="E498" s="346"/>
      <c r="F498" s="73" t="s">
        <v>237</v>
      </c>
      <c r="G498" s="68"/>
      <c r="H498" s="73" t="s">
        <v>237</v>
      </c>
      <c r="I498" s="68"/>
      <c r="J498" s="73" t="s">
        <v>237</v>
      </c>
      <c r="K498" s="68">
        <f aca="true" t="shared" si="11" ref="K498:K504">AC498+AE498+AG498+AI498+AK498+AM498+AO498+AQ498</f>
        <v>1923099.4599999995</v>
      </c>
      <c r="L498" s="73" t="s">
        <v>237</v>
      </c>
      <c r="M498" s="68"/>
      <c r="N498" s="73" t="s">
        <v>237</v>
      </c>
      <c r="O498" s="68"/>
      <c r="P498" s="73" t="s">
        <v>237</v>
      </c>
      <c r="Q498" s="73" t="s">
        <v>237</v>
      </c>
      <c r="R498" s="73" t="s">
        <v>237</v>
      </c>
      <c r="S498" s="73" t="s">
        <v>237</v>
      </c>
      <c r="T498" s="73" t="s">
        <v>237</v>
      </c>
      <c r="U498" s="73" t="s">
        <v>237</v>
      </c>
      <c r="V498" s="73" t="s">
        <v>237</v>
      </c>
      <c r="W498" s="73" t="s">
        <v>237</v>
      </c>
      <c r="X498" s="73" t="s">
        <v>237</v>
      </c>
      <c r="Y498" s="73" t="s">
        <v>237</v>
      </c>
      <c r="Z498" s="73" t="s">
        <v>237</v>
      </c>
      <c r="AA498" s="73" t="s">
        <v>237</v>
      </c>
      <c r="AB498" s="73" t="s">
        <v>237</v>
      </c>
      <c r="AC498" s="120">
        <f>AC464</f>
        <v>1406778.5399999996</v>
      </c>
      <c r="AD498" s="120"/>
      <c r="AE498" s="120">
        <f>AE464</f>
        <v>572467.19</v>
      </c>
      <c r="AF498" s="120"/>
      <c r="AG498" s="120">
        <v>-8922.42</v>
      </c>
      <c r="AH498" s="120"/>
      <c r="AI498" s="120">
        <v>-14361.87</v>
      </c>
      <c r="AJ498" s="120"/>
      <c r="AK498" s="120">
        <f>AK464</f>
        <v>-40087.979999999996</v>
      </c>
      <c r="AL498" s="120"/>
      <c r="AM498" s="120"/>
      <c r="AN498" s="120"/>
      <c r="AO498" s="120">
        <v>7226</v>
      </c>
      <c r="AP498" s="120"/>
      <c r="AQ498" s="120"/>
      <c r="AR498" s="120"/>
    </row>
    <row r="499" spans="1:44" s="6" customFormat="1" ht="12.75" customHeight="1">
      <c r="A499" s="92" t="s">
        <v>807</v>
      </c>
      <c r="B499" s="666" t="s">
        <v>831</v>
      </c>
      <c r="C499" s="645" t="s">
        <v>1025</v>
      </c>
      <c r="D499" s="436"/>
      <c r="E499" s="636"/>
      <c r="F499" s="638" t="s">
        <v>237</v>
      </c>
      <c r="G499" s="638"/>
      <c r="H499" s="638" t="s">
        <v>237</v>
      </c>
      <c r="I499" s="638"/>
      <c r="J499" s="638" t="s">
        <v>237</v>
      </c>
      <c r="K499" s="638">
        <f>AC500+AE500+AG500+AI500+AK500+AM500+AO500+AQ500</f>
        <v>1463107.0799999998</v>
      </c>
      <c r="L499" s="638" t="s">
        <v>237</v>
      </c>
      <c r="M499" s="638"/>
      <c r="N499" s="638" t="s">
        <v>237</v>
      </c>
      <c r="O499" s="638"/>
      <c r="P499" s="638" t="s">
        <v>237</v>
      </c>
      <c r="Q499" s="638" t="s">
        <v>237</v>
      </c>
      <c r="R499" s="638" t="s">
        <v>237</v>
      </c>
      <c r="S499" s="638" t="s">
        <v>237</v>
      </c>
      <c r="T499" s="638" t="s">
        <v>237</v>
      </c>
      <c r="U499" s="638" t="s">
        <v>237</v>
      </c>
      <c r="V499" s="638" t="s">
        <v>237</v>
      </c>
      <c r="W499" s="638" t="s">
        <v>237</v>
      </c>
      <c r="X499" s="638" t="s">
        <v>237</v>
      </c>
      <c r="Y499" s="638" t="s">
        <v>237</v>
      </c>
      <c r="Z499" s="638" t="s">
        <v>237</v>
      </c>
      <c r="AA499" s="638" t="s">
        <v>237</v>
      </c>
      <c r="AB499" s="638" t="s">
        <v>237</v>
      </c>
      <c r="AC499" s="119"/>
      <c r="AD499" s="119"/>
      <c r="AE499" s="119"/>
      <c r="AF499" s="119"/>
      <c r="AG499" s="212"/>
      <c r="AH499" s="119"/>
      <c r="AI499" s="119"/>
      <c r="AJ499" s="119"/>
      <c r="AK499" s="119"/>
      <c r="AL499" s="119"/>
      <c r="AM499" s="119"/>
      <c r="AN499" s="119"/>
      <c r="AO499" s="119"/>
      <c r="AP499" s="119"/>
      <c r="AQ499" s="119"/>
      <c r="AR499" s="119"/>
    </row>
    <row r="500" spans="1:44" s="6" customFormat="1" ht="12.75" customHeight="1">
      <c r="A500" s="156" t="s">
        <v>806</v>
      </c>
      <c r="B500" s="667"/>
      <c r="C500" s="646"/>
      <c r="D500" s="437" t="s">
        <v>1027</v>
      </c>
      <c r="E500" s="637"/>
      <c r="F500" s="639"/>
      <c r="G500" s="639"/>
      <c r="H500" s="639"/>
      <c r="I500" s="639"/>
      <c r="J500" s="639"/>
      <c r="K500" s="639"/>
      <c r="L500" s="639"/>
      <c r="M500" s="639"/>
      <c r="N500" s="639"/>
      <c r="O500" s="639"/>
      <c r="P500" s="639"/>
      <c r="Q500" s="639"/>
      <c r="R500" s="639"/>
      <c r="S500" s="639"/>
      <c r="T500" s="639"/>
      <c r="U500" s="639"/>
      <c r="V500" s="639"/>
      <c r="W500" s="639"/>
      <c r="X500" s="639"/>
      <c r="Y500" s="639"/>
      <c r="Z500" s="639"/>
      <c r="AA500" s="639"/>
      <c r="AB500" s="639"/>
      <c r="AC500" s="119">
        <f>AC466</f>
        <v>1076926.42</v>
      </c>
      <c r="AD500" s="119"/>
      <c r="AE500" s="119">
        <f>AE466</f>
        <v>429416.99</v>
      </c>
      <c r="AF500" s="119"/>
      <c r="AG500" s="212">
        <v>-6968.99</v>
      </c>
      <c r="AH500" s="119"/>
      <c r="AI500" s="119">
        <v>-11031.5</v>
      </c>
      <c r="AJ500" s="119"/>
      <c r="AK500" s="119">
        <f>AK466</f>
        <v>-30785.839999999997</v>
      </c>
      <c r="AL500" s="119"/>
      <c r="AM500" s="119"/>
      <c r="AN500" s="119"/>
      <c r="AO500" s="119">
        <v>5550</v>
      </c>
      <c r="AP500" s="119"/>
      <c r="AQ500" s="119"/>
      <c r="AR500" s="119"/>
    </row>
    <row r="501" spans="1:41" s="69" customFormat="1" ht="21">
      <c r="A501" s="55" t="s">
        <v>600</v>
      </c>
      <c r="B501" s="53" t="s">
        <v>832</v>
      </c>
      <c r="C501" s="179" t="s">
        <v>1025</v>
      </c>
      <c r="D501" s="179" t="s">
        <v>1026</v>
      </c>
      <c r="E501" s="346"/>
      <c r="F501" s="73" t="s">
        <v>237</v>
      </c>
      <c r="G501" s="68"/>
      <c r="H501" s="73" t="s">
        <v>237</v>
      </c>
      <c r="I501" s="68"/>
      <c r="J501" s="73" t="s">
        <v>237</v>
      </c>
      <c r="K501" s="68">
        <f t="shared" si="11"/>
        <v>-511502.6599999999</v>
      </c>
      <c r="L501" s="73" t="s">
        <v>237</v>
      </c>
      <c r="M501" s="68"/>
      <c r="N501" s="73" t="s">
        <v>237</v>
      </c>
      <c r="O501" s="68"/>
      <c r="P501" s="73" t="s">
        <v>237</v>
      </c>
      <c r="Q501" s="73" t="s">
        <v>237</v>
      </c>
      <c r="R501" s="73" t="s">
        <v>237</v>
      </c>
      <c r="S501" s="73" t="s">
        <v>237</v>
      </c>
      <c r="T501" s="73" t="s">
        <v>237</v>
      </c>
      <c r="U501" s="73" t="s">
        <v>237</v>
      </c>
      <c r="V501" s="73" t="s">
        <v>237</v>
      </c>
      <c r="W501" s="73" t="s">
        <v>237</v>
      </c>
      <c r="X501" s="73" t="s">
        <v>237</v>
      </c>
      <c r="Y501" s="73" t="s">
        <v>237</v>
      </c>
      <c r="Z501" s="73" t="s">
        <v>237</v>
      </c>
      <c r="AA501" s="73" t="s">
        <v>237</v>
      </c>
      <c r="AB501" s="73" t="s">
        <v>237</v>
      </c>
      <c r="AG501" s="120">
        <v>-639980.7</v>
      </c>
      <c r="AI501" s="120">
        <v>114563.04</v>
      </c>
      <c r="AJ501" s="120"/>
      <c r="AK501" s="120"/>
      <c r="AL501" s="120"/>
      <c r="AM501" s="120"/>
      <c r="AN501" s="120"/>
      <c r="AO501" s="120">
        <v>13915</v>
      </c>
    </row>
    <row r="502" spans="1:33" s="6" customFormat="1" ht="12.75" customHeight="1">
      <c r="A502" s="92" t="s">
        <v>833</v>
      </c>
      <c r="B502" s="666" t="s">
        <v>834</v>
      </c>
      <c r="C502" s="645" t="s">
        <v>1025</v>
      </c>
      <c r="D502" s="436"/>
      <c r="E502" s="636"/>
      <c r="F502" s="638" t="s">
        <v>237</v>
      </c>
      <c r="G502" s="638"/>
      <c r="H502" s="638" t="s">
        <v>237</v>
      </c>
      <c r="I502" s="638"/>
      <c r="J502" s="638" t="s">
        <v>237</v>
      </c>
      <c r="K502" s="638">
        <f>AC503+AE503+AG503+AI503+AK503+AM503+AO503+AQ503</f>
        <v>-393074.32</v>
      </c>
      <c r="L502" s="638" t="s">
        <v>237</v>
      </c>
      <c r="M502" s="638"/>
      <c r="N502" s="638" t="s">
        <v>237</v>
      </c>
      <c r="O502" s="638"/>
      <c r="P502" s="638" t="s">
        <v>237</v>
      </c>
      <c r="Q502" s="638" t="s">
        <v>237</v>
      </c>
      <c r="R502" s="638" t="s">
        <v>237</v>
      </c>
      <c r="S502" s="638" t="s">
        <v>237</v>
      </c>
      <c r="T502" s="638" t="s">
        <v>237</v>
      </c>
      <c r="U502" s="638" t="s">
        <v>237</v>
      </c>
      <c r="V502" s="638" t="s">
        <v>237</v>
      </c>
      <c r="W502" s="638" t="s">
        <v>237</v>
      </c>
      <c r="X502" s="638" t="s">
        <v>237</v>
      </c>
      <c r="Y502" s="638" t="s">
        <v>237</v>
      </c>
      <c r="Z502" s="638" t="s">
        <v>237</v>
      </c>
      <c r="AA502" s="638" t="s">
        <v>237</v>
      </c>
      <c r="AB502" s="638" t="s">
        <v>237</v>
      </c>
      <c r="AG502" s="212"/>
    </row>
    <row r="503" spans="1:41" s="6" customFormat="1" ht="12.75" customHeight="1">
      <c r="A503" s="156" t="s">
        <v>806</v>
      </c>
      <c r="B503" s="667"/>
      <c r="C503" s="646"/>
      <c r="D503" s="437" t="s">
        <v>1027</v>
      </c>
      <c r="E503" s="637"/>
      <c r="F503" s="639"/>
      <c r="G503" s="639"/>
      <c r="H503" s="639"/>
      <c r="I503" s="639"/>
      <c r="J503" s="639"/>
      <c r="K503" s="639"/>
      <c r="L503" s="639"/>
      <c r="M503" s="639"/>
      <c r="N503" s="639"/>
      <c r="O503" s="639"/>
      <c r="P503" s="639"/>
      <c r="Q503" s="639"/>
      <c r="R503" s="639"/>
      <c r="S503" s="639"/>
      <c r="T503" s="639"/>
      <c r="U503" s="639"/>
      <c r="V503" s="639"/>
      <c r="W503" s="639"/>
      <c r="X503" s="639"/>
      <c r="Y503" s="639"/>
      <c r="Z503" s="639"/>
      <c r="AA503" s="639"/>
      <c r="AB503" s="639"/>
      <c r="AG503" s="212">
        <v>-491752.38</v>
      </c>
      <c r="AI503" s="119">
        <v>87990.06</v>
      </c>
      <c r="AJ503" s="119"/>
      <c r="AK503" s="119"/>
      <c r="AL503" s="119"/>
      <c r="AM503" s="119"/>
      <c r="AN503" s="119"/>
      <c r="AO503" s="119">
        <v>10688</v>
      </c>
    </row>
    <row r="504" spans="1:41" s="69" customFormat="1" ht="21">
      <c r="A504" s="55" t="s">
        <v>601</v>
      </c>
      <c r="B504" s="53" t="s">
        <v>835</v>
      </c>
      <c r="C504" s="179" t="s">
        <v>1025</v>
      </c>
      <c r="D504" s="179" t="s">
        <v>1026</v>
      </c>
      <c r="E504" s="346"/>
      <c r="F504" s="73" t="s">
        <v>237</v>
      </c>
      <c r="G504" s="68"/>
      <c r="H504" s="73" t="s">
        <v>237</v>
      </c>
      <c r="I504" s="68"/>
      <c r="J504" s="73" t="s">
        <v>237</v>
      </c>
      <c r="K504" s="68">
        <f t="shared" si="11"/>
        <v>62243.22</v>
      </c>
      <c r="L504" s="73" t="s">
        <v>237</v>
      </c>
      <c r="M504" s="68"/>
      <c r="N504" s="73" t="s">
        <v>237</v>
      </c>
      <c r="O504" s="68"/>
      <c r="P504" s="73" t="s">
        <v>237</v>
      </c>
      <c r="Q504" s="73" t="s">
        <v>237</v>
      </c>
      <c r="R504" s="73" t="s">
        <v>237</v>
      </c>
      <c r="S504" s="73" t="s">
        <v>237</v>
      </c>
      <c r="T504" s="73" t="s">
        <v>237</v>
      </c>
      <c r="U504" s="73" t="s">
        <v>237</v>
      </c>
      <c r="V504" s="73" t="s">
        <v>237</v>
      </c>
      <c r="W504" s="73" t="s">
        <v>237</v>
      </c>
      <c r="X504" s="73" t="s">
        <v>237</v>
      </c>
      <c r="Y504" s="73" t="s">
        <v>237</v>
      </c>
      <c r="Z504" s="73" t="s">
        <v>237</v>
      </c>
      <c r="AA504" s="73" t="s">
        <v>237</v>
      </c>
      <c r="AB504" s="73" t="s">
        <v>237</v>
      </c>
      <c r="AG504" s="120">
        <v>63276.5</v>
      </c>
      <c r="AI504" s="120">
        <v>-2864.28</v>
      </c>
      <c r="AJ504" s="120"/>
      <c r="AK504" s="120"/>
      <c r="AL504" s="120"/>
      <c r="AM504" s="120"/>
      <c r="AN504" s="120"/>
      <c r="AO504" s="120">
        <v>1831</v>
      </c>
    </row>
    <row r="505" spans="1:33" s="6" customFormat="1" ht="12.75" customHeight="1">
      <c r="A505" s="92" t="s">
        <v>811</v>
      </c>
      <c r="B505" s="666" t="s">
        <v>836</v>
      </c>
      <c r="C505" s="645" t="s">
        <v>1025</v>
      </c>
      <c r="D505" s="436"/>
      <c r="E505" s="636"/>
      <c r="F505" s="638" t="s">
        <v>237</v>
      </c>
      <c r="G505" s="638"/>
      <c r="H505" s="638" t="s">
        <v>237</v>
      </c>
      <c r="I505" s="638"/>
      <c r="J505" s="638" t="s">
        <v>237</v>
      </c>
      <c r="K505" s="638">
        <f>AC506+AE506+AG506+AI506+AK506+AM506+AO506+AQ506</f>
        <v>47779.04</v>
      </c>
      <c r="L505" s="638" t="s">
        <v>237</v>
      </c>
      <c r="M505" s="638"/>
      <c r="N505" s="638" t="s">
        <v>237</v>
      </c>
      <c r="O505" s="638"/>
      <c r="P505" s="638" t="s">
        <v>237</v>
      </c>
      <c r="Q505" s="638" t="s">
        <v>237</v>
      </c>
      <c r="R505" s="638" t="s">
        <v>237</v>
      </c>
      <c r="S505" s="638" t="s">
        <v>237</v>
      </c>
      <c r="T505" s="638" t="s">
        <v>237</v>
      </c>
      <c r="U505" s="638" t="s">
        <v>237</v>
      </c>
      <c r="V505" s="638" t="s">
        <v>237</v>
      </c>
      <c r="W505" s="638" t="s">
        <v>237</v>
      </c>
      <c r="X505" s="638" t="s">
        <v>237</v>
      </c>
      <c r="Y505" s="638" t="s">
        <v>237</v>
      </c>
      <c r="Z505" s="638" t="s">
        <v>237</v>
      </c>
      <c r="AA505" s="638" t="s">
        <v>237</v>
      </c>
      <c r="AB505" s="638" t="s">
        <v>237</v>
      </c>
      <c r="AG505" s="212"/>
    </row>
    <row r="506" spans="1:41" s="6" customFormat="1" ht="12.75" customHeight="1">
      <c r="A506" s="156" t="s">
        <v>806</v>
      </c>
      <c r="B506" s="667"/>
      <c r="C506" s="646"/>
      <c r="D506" s="437" t="s">
        <v>1027</v>
      </c>
      <c r="E506" s="637"/>
      <c r="F506" s="639"/>
      <c r="G506" s="639"/>
      <c r="H506" s="639"/>
      <c r="I506" s="639"/>
      <c r="J506" s="639"/>
      <c r="K506" s="639"/>
      <c r="L506" s="639"/>
      <c r="M506" s="639"/>
      <c r="N506" s="639"/>
      <c r="O506" s="639"/>
      <c r="P506" s="639"/>
      <c r="Q506" s="639"/>
      <c r="R506" s="639"/>
      <c r="S506" s="639"/>
      <c r="T506" s="639"/>
      <c r="U506" s="639"/>
      <c r="V506" s="639"/>
      <c r="W506" s="639"/>
      <c r="X506" s="639"/>
      <c r="Y506" s="639"/>
      <c r="Z506" s="639"/>
      <c r="AA506" s="639"/>
      <c r="AB506" s="639"/>
      <c r="AG506" s="212">
        <v>48572.94</v>
      </c>
      <c r="AI506" s="119">
        <v>-2199.9</v>
      </c>
      <c r="AJ506" s="119"/>
      <c r="AK506" s="119"/>
      <c r="AL506" s="119"/>
      <c r="AM506" s="119"/>
      <c r="AN506" s="119"/>
      <c r="AO506" s="119">
        <v>1406</v>
      </c>
    </row>
    <row r="507" spans="1:28" s="6" customFormat="1" ht="12.75" hidden="1">
      <c r="A507" s="55" t="s">
        <v>837</v>
      </c>
      <c r="B507" s="52" t="s">
        <v>838</v>
      </c>
      <c r="C507" s="203" t="s">
        <v>1025</v>
      </c>
      <c r="D507" s="203" t="s">
        <v>1026</v>
      </c>
      <c r="E507" s="1"/>
      <c r="F507" s="3" t="s">
        <v>237</v>
      </c>
      <c r="G507" s="1"/>
      <c r="H507" s="3" t="s">
        <v>237</v>
      </c>
      <c r="I507" s="1"/>
      <c r="J507" s="3" t="s">
        <v>237</v>
      </c>
      <c r="K507" s="1"/>
      <c r="L507" s="3" t="s">
        <v>237</v>
      </c>
      <c r="M507" s="1"/>
      <c r="N507" s="3" t="s">
        <v>237</v>
      </c>
      <c r="O507" s="1"/>
      <c r="P507" s="3" t="s">
        <v>237</v>
      </c>
      <c r="Q507" s="3" t="s">
        <v>237</v>
      </c>
      <c r="R507" s="3" t="s">
        <v>237</v>
      </c>
      <c r="S507" s="3" t="s">
        <v>237</v>
      </c>
      <c r="T507" s="3" t="s">
        <v>237</v>
      </c>
      <c r="U507" s="3" t="s">
        <v>237</v>
      </c>
      <c r="V507" s="3" t="s">
        <v>237</v>
      </c>
      <c r="W507" s="3" t="s">
        <v>237</v>
      </c>
      <c r="X507" s="3" t="s">
        <v>237</v>
      </c>
      <c r="Y507" s="3" t="s">
        <v>237</v>
      </c>
      <c r="Z507" s="3" t="s">
        <v>237</v>
      </c>
      <c r="AA507" s="3" t="s">
        <v>237</v>
      </c>
      <c r="AB507" s="3" t="s">
        <v>237</v>
      </c>
    </row>
    <row r="508" spans="1:28" s="6" customFormat="1" ht="12.75" hidden="1">
      <c r="A508" s="92" t="s">
        <v>811</v>
      </c>
      <c r="B508" s="666" t="s">
        <v>839</v>
      </c>
      <c r="C508" s="645" t="s">
        <v>1025</v>
      </c>
      <c r="D508" s="436"/>
      <c r="E508" s="634"/>
      <c r="F508" s="634" t="s">
        <v>237</v>
      </c>
      <c r="G508" s="634"/>
      <c r="H508" s="634" t="s">
        <v>237</v>
      </c>
      <c r="I508" s="634"/>
      <c r="J508" s="634" t="s">
        <v>237</v>
      </c>
      <c r="K508" s="634"/>
      <c r="L508" s="634" t="s">
        <v>237</v>
      </c>
      <c r="M508" s="634"/>
      <c r="N508" s="634" t="s">
        <v>237</v>
      </c>
      <c r="O508" s="634"/>
      <c r="P508" s="634" t="s">
        <v>237</v>
      </c>
      <c r="Q508" s="634" t="s">
        <v>237</v>
      </c>
      <c r="R508" s="634" t="s">
        <v>237</v>
      </c>
      <c r="S508" s="634" t="s">
        <v>237</v>
      </c>
      <c r="T508" s="634" t="s">
        <v>237</v>
      </c>
      <c r="U508" s="634" t="s">
        <v>237</v>
      </c>
      <c r="V508" s="634" t="s">
        <v>237</v>
      </c>
      <c r="W508" s="634" t="s">
        <v>237</v>
      </c>
      <c r="X508" s="634" t="s">
        <v>237</v>
      </c>
      <c r="Y508" s="634" t="s">
        <v>237</v>
      </c>
      <c r="Z508" s="634" t="s">
        <v>237</v>
      </c>
      <c r="AA508" s="634" t="s">
        <v>237</v>
      </c>
      <c r="AB508" s="634" t="s">
        <v>237</v>
      </c>
    </row>
    <row r="509" spans="1:28" s="6" customFormat="1" ht="12.75" hidden="1">
      <c r="A509" s="156" t="s">
        <v>806</v>
      </c>
      <c r="B509" s="667"/>
      <c r="C509" s="646"/>
      <c r="D509" s="437" t="s">
        <v>1027</v>
      </c>
      <c r="E509" s="635"/>
      <c r="F509" s="635"/>
      <c r="G509" s="635"/>
      <c r="H509" s="635"/>
      <c r="I509" s="635"/>
      <c r="J509" s="635"/>
      <c r="K509" s="635"/>
      <c r="L509" s="635"/>
      <c r="M509" s="635"/>
      <c r="N509" s="635"/>
      <c r="O509" s="635"/>
      <c r="P509" s="635"/>
      <c r="Q509" s="635"/>
      <c r="R509" s="635"/>
      <c r="S509" s="635"/>
      <c r="T509" s="635"/>
      <c r="U509" s="635"/>
      <c r="V509" s="635"/>
      <c r="W509" s="635"/>
      <c r="X509" s="635"/>
      <c r="Y509" s="635"/>
      <c r="Z509" s="635"/>
      <c r="AA509" s="635"/>
      <c r="AB509" s="635"/>
    </row>
    <row r="510" spans="1:28" s="6" customFormat="1" ht="21" hidden="1">
      <c r="A510" s="55" t="s">
        <v>950</v>
      </c>
      <c r="B510" s="52" t="s">
        <v>840</v>
      </c>
      <c r="C510" s="203" t="s">
        <v>1025</v>
      </c>
      <c r="D510" s="203" t="s">
        <v>1026</v>
      </c>
      <c r="E510" s="1"/>
      <c r="F510" s="3" t="s">
        <v>237</v>
      </c>
      <c r="G510" s="1"/>
      <c r="H510" s="3" t="s">
        <v>237</v>
      </c>
      <c r="I510" s="1"/>
      <c r="J510" s="3" t="s">
        <v>237</v>
      </c>
      <c r="K510" s="1"/>
      <c r="L510" s="3" t="s">
        <v>237</v>
      </c>
      <c r="M510" s="1"/>
      <c r="N510" s="3" t="s">
        <v>237</v>
      </c>
      <c r="O510" s="1"/>
      <c r="P510" s="3" t="s">
        <v>237</v>
      </c>
      <c r="Q510" s="3" t="s">
        <v>237</v>
      </c>
      <c r="R510" s="3" t="s">
        <v>237</v>
      </c>
      <c r="S510" s="3" t="s">
        <v>237</v>
      </c>
      <c r="T510" s="3" t="s">
        <v>237</v>
      </c>
      <c r="U510" s="3" t="s">
        <v>237</v>
      </c>
      <c r="V510" s="3" t="s">
        <v>237</v>
      </c>
      <c r="W510" s="3" t="s">
        <v>237</v>
      </c>
      <c r="X510" s="3" t="s">
        <v>237</v>
      </c>
      <c r="Y510" s="3" t="s">
        <v>237</v>
      </c>
      <c r="Z510" s="3" t="s">
        <v>237</v>
      </c>
      <c r="AA510" s="3" t="s">
        <v>237</v>
      </c>
      <c r="AB510" s="3" t="s">
        <v>237</v>
      </c>
    </row>
    <row r="511" spans="1:28" s="6" customFormat="1" ht="12.75" hidden="1">
      <c r="A511" s="92" t="s">
        <v>807</v>
      </c>
      <c r="B511" s="666" t="s">
        <v>841</v>
      </c>
      <c r="C511" s="645" t="s">
        <v>1025</v>
      </c>
      <c r="D511" s="436"/>
      <c r="E511" s="634"/>
      <c r="F511" s="634" t="s">
        <v>237</v>
      </c>
      <c r="G511" s="634"/>
      <c r="H511" s="634" t="s">
        <v>237</v>
      </c>
      <c r="I511" s="634"/>
      <c r="J511" s="634" t="s">
        <v>237</v>
      </c>
      <c r="K511" s="634"/>
      <c r="L511" s="634" t="s">
        <v>237</v>
      </c>
      <c r="M511" s="634"/>
      <c r="N511" s="634" t="s">
        <v>237</v>
      </c>
      <c r="O511" s="634"/>
      <c r="P511" s="634" t="s">
        <v>237</v>
      </c>
      <c r="Q511" s="634" t="s">
        <v>237</v>
      </c>
      <c r="R511" s="634" t="s">
        <v>237</v>
      </c>
      <c r="S511" s="634" t="s">
        <v>237</v>
      </c>
      <c r="T511" s="634" t="s">
        <v>237</v>
      </c>
      <c r="U511" s="634" t="s">
        <v>237</v>
      </c>
      <c r="V511" s="634" t="s">
        <v>237</v>
      </c>
      <c r="W511" s="634" t="s">
        <v>237</v>
      </c>
      <c r="X511" s="634" t="s">
        <v>237</v>
      </c>
      <c r="Y511" s="634" t="s">
        <v>237</v>
      </c>
      <c r="Z511" s="634" t="s">
        <v>237</v>
      </c>
      <c r="AA511" s="634" t="s">
        <v>237</v>
      </c>
      <c r="AB511" s="634" t="s">
        <v>237</v>
      </c>
    </row>
    <row r="512" spans="1:28" s="6" customFormat="1" ht="12.75" hidden="1">
      <c r="A512" s="156" t="s">
        <v>806</v>
      </c>
      <c r="B512" s="667"/>
      <c r="C512" s="646"/>
      <c r="D512" s="437" t="s">
        <v>1027</v>
      </c>
      <c r="E512" s="635"/>
      <c r="F512" s="635"/>
      <c r="G512" s="635"/>
      <c r="H512" s="635"/>
      <c r="I512" s="635"/>
      <c r="J512" s="635"/>
      <c r="K512" s="635"/>
      <c r="L512" s="635"/>
      <c r="M512" s="635"/>
      <c r="N512" s="635"/>
      <c r="O512" s="635"/>
      <c r="P512" s="635"/>
      <c r="Q512" s="635"/>
      <c r="R512" s="635"/>
      <c r="S512" s="635"/>
      <c r="T512" s="635"/>
      <c r="U512" s="635"/>
      <c r="V512" s="635"/>
      <c r="W512" s="635"/>
      <c r="X512" s="635"/>
      <c r="Y512" s="635"/>
      <c r="Z512" s="635"/>
      <c r="AA512" s="635"/>
      <c r="AB512" s="635"/>
    </row>
    <row r="513" spans="1:28" s="6" customFormat="1" ht="12.75" hidden="1">
      <c r="A513" s="55" t="s">
        <v>842</v>
      </c>
      <c r="B513" s="52" t="s">
        <v>843</v>
      </c>
      <c r="C513" s="203" t="s">
        <v>1025</v>
      </c>
      <c r="D513" s="203" t="s">
        <v>1026</v>
      </c>
      <c r="E513" s="1"/>
      <c r="F513" s="3" t="s">
        <v>237</v>
      </c>
      <c r="G513" s="1"/>
      <c r="H513" s="3" t="s">
        <v>237</v>
      </c>
      <c r="I513" s="1"/>
      <c r="J513" s="3" t="s">
        <v>237</v>
      </c>
      <c r="K513" s="1"/>
      <c r="L513" s="3" t="s">
        <v>237</v>
      </c>
      <c r="M513" s="1"/>
      <c r="N513" s="3" t="s">
        <v>237</v>
      </c>
      <c r="O513" s="1"/>
      <c r="P513" s="3" t="s">
        <v>237</v>
      </c>
      <c r="Q513" s="3" t="s">
        <v>237</v>
      </c>
      <c r="R513" s="3" t="s">
        <v>237</v>
      </c>
      <c r="S513" s="3" t="s">
        <v>237</v>
      </c>
      <c r="T513" s="3" t="s">
        <v>237</v>
      </c>
      <c r="U513" s="3" t="s">
        <v>237</v>
      </c>
      <c r="V513" s="3" t="s">
        <v>237</v>
      </c>
      <c r="W513" s="3" t="s">
        <v>237</v>
      </c>
      <c r="X513" s="3" t="s">
        <v>237</v>
      </c>
      <c r="Y513" s="3" t="s">
        <v>237</v>
      </c>
      <c r="Z513" s="3" t="s">
        <v>237</v>
      </c>
      <c r="AA513" s="3" t="s">
        <v>237</v>
      </c>
      <c r="AB513" s="3" t="s">
        <v>237</v>
      </c>
    </row>
    <row r="514" spans="1:28" s="6" customFormat="1" ht="12.75" hidden="1">
      <c r="A514" s="92" t="s">
        <v>811</v>
      </c>
      <c r="B514" s="666" t="s">
        <v>844</v>
      </c>
      <c r="C514" s="645" t="s">
        <v>1025</v>
      </c>
      <c r="D514" s="436"/>
      <c r="E514" s="634"/>
      <c r="F514" s="634" t="s">
        <v>237</v>
      </c>
      <c r="G514" s="634"/>
      <c r="H514" s="634" t="s">
        <v>237</v>
      </c>
      <c r="I514" s="634"/>
      <c r="J514" s="634" t="s">
        <v>237</v>
      </c>
      <c r="K514" s="634"/>
      <c r="L514" s="634" t="s">
        <v>237</v>
      </c>
      <c r="M514" s="634"/>
      <c r="N514" s="634" t="s">
        <v>237</v>
      </c>
      <c r="O514" s="634"/>
      <c r="P514" s="634" t="s">
        <v>237</v>
      </c>
      <c r="Q514" s="634" t="s">
        <v>237</v>
      </c>
      <c r="R514" s="634" t="s">
        <v>237</v>
      </c>
      <c r="S514" s="634" t="s">
        <v>237</v>
      </c>
      <c r="T514" s="634" t="s">
        <v>237</v>
      </c>
      <c r="U514" s="634" t="s">
        <v>237</v>
      </c>
      <c r="V514" s="634" t="s">
        <v>237</v>
      </c>
      <c r="W514" s="634" t="s">
        <v>237</v>
      </c>
      <c r="X514" s="634" t="s">
        <v>237</v>
      </c>
      <c r="Y514" s="634" t="s">
        <v>237</v>
      </c>
      <c r="Z514" s="634" t="s">
        <v>237</v>
      </c>
      <c r="AA514" s="634" t="s">
        <v>237</v>
      </c>
      <c r="AB514" s="634" t="s">
        <v>237</v>
      </c>
    </row>
    <row r="515" spans="1:28" s="6" customFormat="1" ht="12.75" hidden="1">
      <c r="A515" s="156" t="s">
        <v>806</v>
      </c>
      <c r="B515" s="667"/>
      <c r="C515" s="646"/>
      <c r="D515" s="437" t="s">
        <v>1027</v>
      </c>
      <c r="E515" s="635"/>
      <c r="F515" s="635"/>
      <c r="G515" s="635"/>
      <c r="H515" s="635"/>
      <c r="I515" s="635"/>
      <c r="J515" s="635"/>
      <c r="K515" s="635"/>
      <c r="L515" s="635"/>
      <c r="M515" s="635"/>
      <c r="N515" s="635"/>
      <c r="O515" s="635"/>
      <c r="P515" s="635"/>
      <c r="Q515" s="635"/>
      <c r="R515" s="635"/>
      <c r="S515" s="635"/>
      <c r="T515" s="635"/>
      <c r="U515" s="635"/>
      <c r="V515" s="635"/>
      <c r="W515" s="635"/>
      <c r="X515" s="635"/>
      <c r="Y515" s="635"/>
      <c r="Z515" s="635"/>
      <c r="AA515" s="635"/>
      <c r="AB515" s="635"/>
    </row>
    <row r="516" spans="1:28" s="6" customFormat="1" ht="13.5" customHeight="1">
      <c r="A516" s="708" t="s">
        <v>633</v>
      </c>
      <c r="B516" s="708"/>
      <c r="C516" s="708"/>
      <c r="D516" s="708"/>
      <c r="E516" s="708"/>
      <c r="F516" s="708"/>
      <c r="G516" s="708"/>
      <c r="H516" s="708"/>
      <c r="I516" s="708"/>
      <c r="J516" s="708"/>
      <c r="K516" s="708"/>
      <c r="L516" s="708"/>
      <c r="M516" s="708"/>
      <c r="N516" s="708"/>
      <c r="O516" s="708"/>
      <c r="P516" s="708"/>
      <c r="Q516" s="708"/>
      <c r="R516" s="708"/>
      <c r="S516" s="708"/>
      <c r="T516" s="708"/>
      <c r="U516" s="708"/>
      <c r="V516" s="708"/>
      <c r="W516" s="708"/>
      <c r="X516" s="708"/>
      <c r="Y516" s="708"/>
      <c r="Z516" s="708"/>
      <c r="AA516" s="708"/>
      <c r="AB516" s="709"/>
    </row>
    <row r="517" spans="1:44" s="6" customFormat="1" ht="12.75">
      <c r="A517" s="706" t="s">
        <v>634</v>
      </c>
      <c r="B517" s="706"/>
      <c r="C517" s="706"/>
      <c r="D517" s="706"/>
      <c r="E517" s="706"/>
      <c r="F517" s="706"/>
      <c r="G517" s="706"/>
      <c r="H517" s="706"/>
      <c r="I517" s="706"/>
      <c r="J517" s="706"/>
      <c r="K517" s="706"/>
      <c r="L517" s="706"/>
      <c r="M517" s="706"/>
      <c r="N517" s="706"/>
      <c r="O517" s="706"/>
      <c r="P517" s="706"/>
      <c r="Q517" s="706"/>
      <c r="R517" s="706"/>
      <c r="S517" s="706"/>
      <c r="T517" s="706"/>
      <c r="U517" s="706"/>
      <c r="V517" s="706"/>
      <c r="W517" s="706"/>
      <c r="X517" s="706"/>
      <c r="Y517" s="706"/>
      <c r="Z517" s="706"/>
      <c r="AA517" s="706"/>
      <c r="AB517" s="707"/>
      <c r="AC517" s="710" t="s">
        <v>623</v>
      </c>
      <c r="AD517" s="700"/>
      <c r="AE517" s="663" t="s">
        <v>457</v>
      </c>
      <c r="AF517" s="664"/>
      <c r="AG517" s="699" t="s">
        <v>458</v>
      </c>
      <c r="AH517" s="700"/>
      <c r="AI517" s="699" t="s">
        <v>459</v>
      </c>
      <c r="AJ517" s="700"/>
      <c r="AK517" s="699" t="s">
        <v>460</v>
      </c>
      <c r="AL517" s="700"/>
      <c r="AM517" s="699" t="s">
        <v>729</v>
      </c>
      <c r="AN517" s="700"/>
      <c r="AO517" s="699" t="s">
        <v>730</v>
      </c>
      <c r="AP517" s="700"/>
      <c r="AQ517" s="665" t="s">
        <v>731</v>
      </c>
      <c r="AR517" s="664"/>
    </row>
    <row r="518" spans="1:44" s="6" customFormat="1" ht="22.5" hidden="1">
      <c r="A518" s="189" t="s">
        <v>635</v>
      </c>
      <c r="B518" s="190" t="s">
        <v>636</v>
      </c>
      <c r="C518" s="192" t="s">
        <v>1025</v>
      </c>
      <c r="D518" s="192" t="s">
        <v>1026</v>
      </c>
      <c r="E518" s="172"/>
      <c r="F518" s="172"/>
      <c r="G518" s="172"/>
      <c r="H518" s="172"/>
      <c r="I518" s="172"/>
      <c r="J518" s="172"/>
      <c r="K518" s="172"/>
      <c r="L518" s="172"/>
      <c r="M518" s="172"/>
      <c r="N518" s="172"/>
      <c r="O518" s="172"/>
      <c r="P518" s="172"/>
      <c r="Q518" s="182"/>
      <c r="R518" s="172"/>
      <c r="S518" s="172"/>
      <c r="T518" s="172"/>
      <c r="U518" s="172"/>
      <c r="V518" s="172"/>
      <c r="W518" s="172"/>
      <c r="X518" s="172"/>
      <c r="Y518" s="172"/>
      <c r="Z518" s="172"/>
      <c r="AA518" s="172"/>
      <c r="AB518" s="172"/>
      <c r="AC518" s="119"/>
      <c r="AD518" s="119"/>
      <c r="AE518" s="119"/>
      <c r="AF518" s="119"/>
      <c r="AG518" s="119"/>
      <c r="AH518" s="119"/>
      <c r="AI518" s="119"/>
      <c r="AJ518" s="119"/>
      <c r="AK518" s="119"/>
      <c r="AL518" s="119"/>
      <c r="AM518" s="119"/>
      <c r="AN518" s="119"/>
      <c r="AO518" s="119"/>
      <c r="AP518" s="119"/>
      <c r="AQ518" s="119"/>
      <c r="AR518" s="119"/>
    </row>
    <row r="519" spans="1:44" s="6" customFormat="1" ht="22.5" hidden="1">
      <c r="A519" s="193" t="s">
        <v>583</v>
      </c>
      <c r="B519" s="194"/>
      <c r="C519" s="195"/>
      <c r="D519" s="195"/>
      <c r="E519" s="229"/>
      <c r="F519" s="174"/>
      <c r="G519" s="229"/>
      <c r="H519" s="174"/>
      <c r="I519" s="229"/>
      <c r="J519" s="174"/>
      <c r="K519" s="229"/>
      <c r="L519" s="229"/>
      <c r="M519" s="174"/>
      <c r="N519" s="229"/>
      <c r="O519" s="174"/>
      <c r="P519" s="229"/>
      <c r="Q519" s="196"/>
      <c r="R519" s="229"/>
      <c r="S519" s="174"/>
      <c r="T519" s="229"/>
      <c r="U519" s="174"/>
      <c r="V519" s="229"/>
      <c r="W519" s="174"/>
      <c r="X519" s="229"/>
      <c r="Y519" s="174"/>
      <c r="Z519" s="174"/>
      <c r="AA519" s="229"/>
      <c r="AB519" s="174"/>
      <c r="AC519" s="119"/>
      <c r="AD519" s="119"/>
      <c r="AE519" s="119"/>
      <c r="AF519" s="119"/>
      <c r="AG519" s="119"/>
      <c r="AH519" s="119"/>
      <c r="AI519" s="119"/>
      <c r="AJ519" s="119"/>
      <c r="AK519" s="119"/>
      <c r="AL519" s="119"/>
      <c r="AM519" s="119"/>
      <c r="AN519" s="119"/>
      <c r="AO519" s="119"/>
      <c r="AP519" s="119"/>
      <c r="AQ519" s="119"/>
      <c r="AR519" s="119"/>
    </row>
    <row r="520" spans="1:44" s="6" customFormat="1" ht="22.5" hidden="1">
      <c r="A520" s="193" t="s">
        <v>584</v>
      </c>
      <c r="B520" s="197" t="s">
        <v>637</v>
      </c>
      <c r="C520" s="437" t="s">
        <v>1025</v>
      </c>
      <c r="D520" s="437" t="s">
        <v>1026</v>
      </c>
      <c r="E520" s="230"/>
      <c r="F520" s="230"/>
      <c r="G520" s="230"/>
      <c r="H520" s="230"/>
      <c r="I520" s="230"/>
      <c r="J520" s="230"/>
      <c r="K520" s="230"/>
      <c r="L520" s="230"/>
      <c r="M520" s="230"/>
      <c r="N520" s="230"/>
      <c r="O520" s="230"/>
      <c r="P520" s="230"/>
      <c r="Q520" s="198"/>
      <c r="R520" s="230"/>
      <c r="S520" s="230"/>
      <c r="T520" s="230"/>
      <c r="U520" s="230"/>
      <c r="V520" s="230"/>
      <c r="W520" s="230"/>
      <c r="X520" s="230"/>
      <c r="Y520" s="230"/>
      <c r="Z520" s="230"/>
      <c r="AA520" s="230"/>
      <c r="AB520" s="230"/>
      <c r="AC520" s="119"/>
      <c r="AD520" s="119"/>
      <c r="AE520" s="119"/>
      <c r="AF520" s="119"/>
      <c r="AG520" s="119"/>
      <c r="AH520" s="119"/>
      <c r="AI520" s="119"/>
      <c r="AJ520" s="119"/>
      <c r="AK520" s="119"/>
      <c r="AL520" s="119"/>
      <c r="AM520" s="119"/>
      <c r="AN520" s="119"/>
      <c r="AO520" s="119"/>
      <c r="AP520" s="119"/>
      <c r="AQ520" s="119"/>
      <c r="AR520" s="119"/>
    </row>
    <row r="521" spans="1:44" s="6" customFormat="1" ht="22.5" hidden="1">
      <c r="A521" s="193" t="s">
        <v>585</v>
      </c>
      <c r="B521" s="190" t="s">
        <v>638</v>
      </c>
      <c r="C521" s="192" t="s">
        <v>1025</v>
      </c>
      <c r="D521" s="437" t="s">
        <v>1026</v>
      </c>
      <c r="E521" s="230"/>
      <c r="F521" s="230"/>
      <c r="G521" s="230"/>
      <c r="H521" s="230"/>
      <c r="I521" s="230"/>
      <c r="J521" s="230"/>
      <c r="K521" s="230"/>
      <c r="L521" s="230"/>
      <c r="M521" s="230"/>
      <c r="N521" s="230"/>
      <c r="O521" s="230"/>
      <c r="P521" s="230"/>
      <c r="Q521" s="182"/>
      <c r="R521" s="230"/>
      <c r="S521" s="172"/>
      <c r="T521" s="230"/>
      <c r="U521" s="172"/>
      <c r="V521" s="230"/>
      <c r="W521" s="172"/>
      <c r="X521" s="230"/>
      <c r="Y521" s="172"/>
      <c r="Z521" s="230"/>
      <c r="AA521" s="172"/>
      <c r="AB521" s="230"/>
      <c r="AC521" s="119"/>
      <c r="AD521" s="119"/>
      <c r="AE521" s="119"/>
      <c r="AF521" s="119"/>
      <c r="AG521" s="119"/>
      <c r="AH521" s="119"/>
      <c r="AI521" s="119"/>
      <c r="AJ521" s="119"/>
      <c r="AK521" s="119"/>
      <c r="AL521" s="119"/>
      <c r="AM521" s="119"/>
      <c r="AN521" s="119"/>
      <c r="AO521" s="119"/>
      <c r="AP521" s="119"/>
      <c r="AQ521" s="119"/>
      <c r="AR521" s="119"/>
    </row>
    <row r="522" spans="1:44" s="6" customFormat="1" ht="33.75" hidden="1">
      <c r="A522" s="193" t="s">
        <v>586</v>
      </c>
      <c r="B522" s="190" t="s">
        <v>639</v>
      </c>
      <c r="C522" s="192" t="s">
        <v>1025</v>
      </c>
      <c r="D522" s="437" t="s">
        <v>1026</v>
      </c>
      <c r="E522" s="230"/>
      <c r="F522" s="230"/>
      <c r="G522" s="230"/>
      <c r="H522" s="230"/>
      <c r="I522" s="230"/>
      <c r="J522" s="230"/>
      <c r="K522" s="230"/>
      <c r="L522" s="230"/>
      <c r="M522" s="230"/>
      <c r="N522" s="230"/>
      <c r="O522" s="230"/>
      <c r="P522" s="230"/>
      <c r="Q522" s="182"/>
      <c r="R522" s="230"/>
      <c r="S522" s="172"/>
      <c r="T522" s="230"/>
      <c r="U522" s="172"/>
      <c r="V522" s="230"/>
      <c r="W522" s="172"/>
      <c r="X522" s="230"/>
      <c r="Y522" s="172"/>
      <c r="Z522" s="230"/>
      <c r="AA522" s="172"/>
      <c r="AB522" s="230"/>
      <c r="AC522" s="119"/>
      <c r="AD522" s="119"/>
      <c r="AE522" s="119"/>
      <c r="AF522" s="119"/>
      <c r="AG522" s="119"/>
      <c r="AH522" s="119"/>
      <c r="AI522" s="119"/>
      <c r="AJ522" s="119"/>
      <c r="AK522" s="119"/>
      <c r="AL522" s="119"/>
      <c r="AM522" s="119"/>
      <c r="AN522" s="119"/>
      <c r="AO522" s="119"/>
      <c r="AP522" s="119"/>
      <c r="AQ522" s="119"/>
      <c r="AR522" s="119"/>
    </row>
    <row r="523" spans="1:44" s="6" customFormat="1" ht="21" hidden="1">
      <c r="A523" s="55" t="s">
        <v>845</v>
      </c>
      <c r="B523" s="51" t="s">
        <v>846</v>
      </c>
      <c r="C523" s="192" t="s">
        <v>1025</v>
      </c>
      <c r="D523" s="437" t="s">
        <v>1026</v>
      </c>
      <c r="E523" s="3"/>
      <c r="F523" s="3"/>
      <c r="G523" s="3"/>
      <c r="H523" s="3"/>
      <c r="I523" s="3"/>
      <c r="J523" s="3"/>
      <c r="K523" s="3"/>
      <c r="L523" s="3"/>
      <c r="M523" s="3"/>
      <c r="N523" s="3"/>
      <c r="O523" s="3"/>
      <c r="P523" s="3"/>
      <c r="Q523" s="121"/>
      <c r="R523" s="3"/>
      <c r="S523" s="1"/>
      <c r="T523" s="3"/>
      <c r="U523" s="1"/>
      <c r="V523" s="3"/>
      <c r="W523" s="1"/>
      <c r="X523" s="3"/>
      <c r="Y523" s="1"/>
      <c r="Z523" s="3"/>
      <c r="AA523" s="1"/>
      <c r="AB523" s="3"/>
      <c r="AC523" s="119"/>
      <c r="AD523" s="119"/>
      <c r="AE523" s="119"/>
      <c r="AF523" s="119"/>
      <c r="AG523" s="119"/>
      <c r="AH523" s="119"/>
      <c r="AI523" s="119"/>
      <c r="AJ523" s="119"/>
      <c r="AK523" s="119"/>
      <c r="AL523" s="119"/>
      <c r="AM523" s="119"/>
      <c r="AN523" s="119"/>
      <c r="AO523" s="119"/>
      <c r="AP523" s="119"/>
      <c r="AQ523" s="119"/>
      <c r="AR523" s="119"/>
    </row>
    <row r="524" spans="1:44" s="6" customFormat="1" ht="22.5" hidden="1">
      <c r="A524" s="92" t="s">
        <v>847</v>
      </c>
      <c r="B524" s="681" t="s">
        <v>848</v>
      </c>
      <c r="C524" s="195"/>
      <c r="D524" s="195"/>
      <c r="E524" s="634"/>
      <c r="F524" s="634"/>
      <c r="G524" s="634"/>
      <c r="H524" s="634"/>
      <c r="I524" s="634"/>
      <c r="J524" s="634"/>
      <c r="K524" s="634"/>
      <c r="L524" s="634"/>
      <c r="M524" s="634"/>
      <c r="N524" s="634"/>
      <c r="O524" s="634"/>
      <c r="P524" s="634"/>
      <c r="Q524" s="683"/>
      <c r="R524" s="634"/>
      <c r="S524" s="634"/>
      <c r="T524" s="634"/>
      <c r="U524" s="634"/>
      <c r="V524" s="634"/>
      <c r="W524" s="634"/>
      <c r="X524" s="634"/>
      <c r="Y524" s="634"/>
      <c r="Z524" s="634"/>
      <c r="AA524" s="634"/>
      <c r="AB524" s="634"/>
      <c r="AC524" s="119"/>
      <c r="AD524" s="119"/>
      <c r="AE524" s="119"/>
      <c r="AF524" s="119"/>
      <c r="AG524" s="119"/>
      <c r="AH524" s="119"/>
      <c r="AI524" s="119"/>
      <c r="AJ524" s="119"/>
      <c r="AK524" s="119"/>
      <c r="AL524" s="119"/>
      <c r="AM524" s="119"/>
      <c r="AN524" s="119"/>
      <c r="AO524" s="119"/>
      <c r="AP524" s="119"/>
      <c r="AQ524" s="119"/>
      <c r="AR524" s="119"/>
    </row>
    <row r="525" spans="1:44" s="6" customFormat="1" ht="22.5" hidden="1">
      <c r="A525" s="92" t="s">
        <v>584</v>
      </c>
      <c r="B525" s="682"/>
      <c r="C525" s="437" t="s">
        <v>1025</v>
      </c>
      <c r="D525" s="437" t="s">
        <v>1026</v>
      </c>
      <c r="E525" s="635"/>
      <c r="F525" s="635"/>
      <c r="G525" s="635"/>
      <c r="H525" s="635"/>
      <c r="I525" s="635"/>
      <c r="J525" s="635"/>
      <c r="K525" s="635"/>
      <c r="L525" s="635"/>
      <c r="M525" s="635"/>
      <c r="N525" s="635"/>
      <c r="O525" s="635"/>
      <c r="P525" s="635"/>
      <c r="Q525" s="684"/>
      <c r="R525" s="635"/>
      <c r="S525" s="635"/>
      <c r="T525" s="635"/>
      <c r="U525" s="635"/>
      <c r="V525" s="635"/>
      <c r="W525" s="635"/>
      <c r="X525" s="635"/>
      <c r="Y525" s="635"/>
      <c r="Z525" s="635"/>
      <c r="AA525" s="635"/>
      <c r="AB525" s="635"/>
      <c r="AC525" s="119"/>
      <c r="AD525" s="119"/>
      <c r="AE525" s="119"/>
      <c r="AF525" s="119"/>
      <c r="AG525" s="119"/>
      <c r="AH525" s="119"/>
      <c r="AI525" s="119"/>
      <c r="AJ525" s="119"/>
      <c r="AK525" s="119"/>
      <c r="AL525" s="119"/>
      <c r="AM525" s="119"/>
      <c r="AN525" s="119"/>
      <c r="AO525" s="119"/>
      <c r="AP525" s="119"/>
      <c r="AQ525" s="119"/>
      <c r="AR525" s="119"/>
    </row>
    <row r="526" spans="1:44" s="6" customFormat="1" ht="22.5" hidden="1">
      <c r="A526" s="92" t="s">
        <v>585</v>
      </c>
      <c r="B526" s="51" t="s">
        <v>849</v>
      </c>
      <c r="C526" s="192" t="s">
        <v>1025</v>
      </c>
      <c r="D526" s="437" t="s">
        <v>1026</v>
      </c>
      <c r="E526" s="3"/>
      <c r="F526" s="3"/>
      <c r="G526" s="3"/>
      <c r="H526" s="3"/>
      <c r="I526" s="3"/>
      <c r="J526" s="3"/>
      <c r="K526" s="3"/>
      <c r="L526" s="3"/>
      <c r="M526" s="3"/>
      <c r="N526" s="3"/>
      <c r="O526" s="3"/>
      <c r="P526" s="3"/>
      <c r="Q526" s="121"/>
      <c r="R526" s="3"/>
      <c r="S526" s="1"/>
      <c r="T526" s="3"/>
      <c r="U526" s="1"/>
      <c r="V526" s="3"/>
      <c r="W526" s="1"/>
      <c r="X526" s="3"/>
      <c r="Y526" s="1"/>
      <c r="Z526" s="3"/>
      <c r="AA526" s="1"/>
      <c r="AB526" s="3"/>
      <c r="AC526" s="119"/>
      <c r="AD526" s="119"/>
      <c r="AE526" s="119"/>
      <c r="AF526" s="119"/>
      <c r="AG526" s="119"/>
      <c r="AH526" s="119"/>
      <c r="AI526" s="119"/>
      <c r="AJ526" s="119"/>
      <c r="AK526" s="119"/>
      <c r="AL526" s="119"/>
      <c r="AM526" s="119"/>
      <c r="AN526" s="119"/>
      <c r="AO526" s="119"/>
      <c r="AP526" s="119"/>
      <c r="AQ526" s="119"/>
      <c r="AR526" s="119"/>
    </row>
    <row r="527" spans="1:44" s="6" customFormat="1" ht="33.75" hidden="1">
      <c r="A527" s="277" t="s">
        <v>586</v>
      </c>
      <c r="B527" s="99" t="s">
        <v>850</v>
      </c>
      <c r="C527" s="436" t="s">
        <v>1025</v>
      </c>
      <c r="D527" s="278" t="s">
        <v>1026</v>
      </c>
      <c r="E527" s="5"/>
      <c r="F527" s="5"/>
      <c r="G527" s="5"/>
      <c r="H527" s="5"/>
      <c r="I527" s="5"/>
      <c r="J527" s="5"/>
      <c r="K527" s="5"/>
      <c r="L527" s="5"/>
      <c r="M527" s="5"/>
      <c r="N527" s="5"/>
      <c r="O527" s="5"/>
      <c r="P527" s="5"/>
      <c r="Q527" s="122"/>
      <c r="R527" s="5"/>
      <c r="S527" s="4"/>
      <c r="T527" s="5"/>
      <c r="U527" s="4"/>
      <c r="V527" s="5"/>
      <c r="W527" s="4"/>
      <c r="X527" s="5"/>
      <c r="Y527" s="4"/>
      <c r="Z527" s="5"/>
      <c r="AA527" s="4"/>
      <c r="AB527" s="5"/>
      <c r="AC527" s="119"/>
      <c r="AD527" s="119"/>
      <c r="AE527" s="119"/>
      <c r="AF527" s="119"/>
      <c r="AG527" s="119"/>
      <c r="AH527" s="119"/>
      <c r="AI527" s="119"/>
      <c r="AJ527" s="119"/>
      <c r="AK527" s="119"/>
      <c r="AL527" s="119"/>
      <c r="AM527" s="119"/>
      <c r="AN527" s="119"/>
      <c r="AO527" s="119"/>
      <c r="AP527" s="119"/>
      <c r="AQ527" s="119"/>
      <c r="AR527" s="119"/>
    </row>
    <row r="528" spans="1:44" s="6" customFormat="1" ht="22.5">
      <c r="A528" s="279" t="s">
        <v>935</v>
      </c>
      <c r="B528" s="185" t="s">
        <v>951</v>
      </c>
      <c r="C528" s="199" t="s">
        <v>1025</v>
      </c>
      <c r="D528" s="199" t="s">
        <v>1026</v>
      </c>
      <c r="E528" s="355"/>
      <c r="F528" s="355"/>
      <c r="G528" s="355"/>
      <c r="H528" s="355"/>
      <c r="I528" s="355"/>
      <c r="J528" s="355"/>
      <c r="K528" s="460">
        <f>AC528+AE528+AG528+AI528+AK528+AM528+AO528+AQ528</f>
        <v>35685802.75</v>
      </c>
      <c r="L528" s="355"/>
      <c r="M528" s="355"/>
      <c r="N528" s="355"/>
      <c r="O528" s="355"/>
      <c r="P528" s="355"/>
      <c r="Q528" s="443"/>
      <c r="R528" s="355"/>
      <c r="S528" s="355"/>
      <c r="T528" s="355"/>
      <c r="U528" s="355"/>
      <c r="V528" s="355"/>
      <c r="W528" s="460">
        <f>AD528+AF528+AH528+AJ528+AL528+AN528+AP528+AR528</f>
        <v>28715777.39</v>
      </c>
      <c r="X528" s="355"/>
      <c r="Y528" s="322"/>
      <c r="Z528" s="322"/>
      <c r="AA528" s="322"/>
      <c r="AB528" s="322"/>
      <c r="AC528" s="120">
        <v>14472736.5</v>
      </c>
      <c r="AD528" s="120">
        <v>9012109.97</v>
      </c>
      <c r="AE528" s="120">
        <v>4547147.05</v>
      </c>
      <c r="AF528" s="120">
        <v>3967488.16</v>
      </c>
      <c r="AG528" s="120">
        <v>2580083.81</v>
      </c>
      <c r="AH528" s="120">
        <v>2453882.01</v>
      </c>
      <c r="AI528" s="120">
        <v>1808512.99</v>
      </c>
      <c r="AJ528" s="120">
        <v>1554725.44</v>
      </c>
      <c r="AK528" s="120">
        <v>3829000</v>
      </c>
      <c r="AL528" s="120">
        <v>3794061.07</v>
      </c>
      <c r="AM528" s="120">
        <v>5188406.43</v>
      </c>
      <c r="AN528" s="120">
        <v>5170036.43</v>
      </c>
      <c r="AO528" s="120">
        <v>3162315.97</v>
      </c>
      <c r="AP528" s="120">
        <v>2665894.31</v>
      </c>
      <c r="AQ528" s="120">
        <f>AQ404</f>
        <v>97600</v>
      </c>
      <c r="AR528" s="120">
        <f>AR404</f>
        <v>97580</v>
      </c>
    </row>
    <row r="529" spans="1:44" s="6" customFormat="1" ht="22.5">
      <c r="A529" s="186" t="s">
        <v>952</v>
      </c>
      <c r="B529" s="187" t="s">
        <v>953</v>
      </c>
      <c r="C529" s="376" t="s">
        <v>1025</v>
      </c>
      <c r="D529" s="458" t="s">
        <v>1026</v>
      </c>
      <c r="E529" s="361"/>
      <c r="F529" s="361"/>
      <c r="G529" s="361"/>
      <c r="H529" s="361"/>
      <c r="I529" s="361"/>
      <c r="J529" s="361"/>
      <c r="K529" s="461">
        <f>AC529+AE529+AG529+AI529+AK529+AM529+AO529+AQ529</f>
        <v>35588202.75</v>
      </c>
      <c r="L529" s="361"/>
      <c r="M529" s="361"/>
      <c r="N529" s="361"/>
      <c r="O529" s="361"/>
      <c r="P529" s="361"/>
      <c r="Q529" s="443"/>
      <c r="R529" s="361"/>
      <c r="S529" s="355"/>
      <c r="T529" s="361"/>
      <c r="U529" s="355"/>
      <c r="V529" s="361"/>
      <c r="W529" s="460">
        <f>AD529+AF529+AH529+AJ529+AL529+AN529+AP529+AR529</f>
        <v>28618197.39</v>
      </c>
      <c r="X529" s="361"/>
      <c r="Y529" s="322"/>
      <c r="Z529" s="323"/>
      <c r="AA529" s="322"/>
      <c r="AB529" s="323"/>
      <c r="AC529" s="480">
        <f aca="true" t="shared" si="12" ref="AC529:AP529">AC528</f>
        <v>14472736.5</v>
      </c>
      <c r="AD529" s="480">
        <f t="shared" si="12"/>
        <v>9012109.97</v>
      </c>
      <c r="AE529" s="480">
        <f t="shared" si="12"/>
        <v>4547147.05</v>
      </c>
      <c r="AF529" s="480">
        <f t="shared" si="12"/>
        <v>3967488.16</v>
      </c>
      <c r="AG529" s="480">
        <f t="shared" si="12"/>
        <v>2580083.81</v>
      </c>
      <c r="AH529" s="480">
        <f t="shared" si="12"/>
        <v>2453882.01</v>
      </c>
      <c r="AI529" s="480">
        <f t="shared" si="12"/>
        <v>1808512.99</v>
      </c>
      <c r="AJ529" s="480">
        <f t="shared" si="12"/>
        <v>1554725.44</v>
      </c>
      <c r="AK529" s="480">
        <f t="shared" si="12"/>
        <v>3829000</v>
      </c>
      <c r="AL529" s="480">
        <f t="shared" si="12"/>
        <v>3794061.07</v>
      </c>
      <c r="AM529" s="480">
        <f t="shared" si="12"/>
        <v>5188406.43</v>
      </c>
      <c r="AN529" s="480">
        <f t="shared" si="12"/>
        <v>5170036.43</v>
      </c>
      <c r="AO529" s="480">
        <f t="shared" si="12"/>
        <v>3162315.97</v>
      </c>
      <c r="AP529" s="480">
        <f t="shared" si="12"/>
        <v>2665894.31</v>
      </c>
      <c r="AQ529" s="119"/>
      <c r="AR529" s="119"/>
    </row>
    <row r="530" spans="1:44" s="137" customFormat="1" ht="12.75">
      <c r="A530" s="186" t="s">
        <v>954</v>
      </c>
      <c r="B530" s="187" t="s">
        <v>955</v>
      </c>
      <c r="C530" s="376" t="s">
        <v>1025</v>
      </c>
      <c r="D530" s="466" t="s">
        <v>1026</v>
      </c>
      <c r="E530" s="361"/>
      <c r="F530" s="361"/>
      <c r="G530" s="361"/>
      <c r="H530" s="361"/>
      <c r="I530" s="361"/>
      <c r="J530" s="361"/>
      <c r="K530" s="461"/>
      <c r="L530" s="361"/>
      <c r="M530" s="361"/>
      <c r="N530" s="361"/>
      <c r="O530" s="361"/>
      <c r="P530" s="361"/>
      <c r="Q530" s="443"/>
      <c r="R530" s="361"/>
      <c r="S530" s="355"/>
      <c r="T530" s="361"/>
      <c r="U530" s="355"/>
      <c r="V530" s="361"/>
      <c r="W530" s="460"/>
      <c r="X530" s="361"/>
      <c r="Y530" s="355"/>
      <c r="Z530" s="361"/>
      <c r="AA530" s="355"/>
      <c r="AB530" s="361"/>
      <c r="AC530" s="487"/>
      <c r="AD530" s="487"/>
      <c r="AF530" s="487"/>
      <c r="AG530" s="487"/>
      <c r="AH530" s="487"/>
      <c r="AI530" s="487"/>
      <c r="AJ530" s="487"/>
      <c r="AK530" s="487"/>
      <c r="AL530" s="487"/>
      <c r="AM530" s="487"/>
      <c r="AN530" s="487"/>
      <c r="AO530" s="487"/>
      <c r="AP530" s="487"/>
      <c r="AQ530" s="212"/>
      <c r="AR530" s="212"/>
    </row>
    <row r="531" spans="1:44" s="476" customFormat="1" ht="12.75">
      <c r="A531" s="467"/>
      <c r="B531" s="468"/>
      <c r="C531" s="469"/>
      <c r="D531" s="470"/>
      <c r="E531" s="471"/>
      <c r="F531" s="471"/>
      <c r="G531" s="471"/>
      <c r="H531" s="471"/>
      <c r="I531" s="471"/>
      <c r="J531" s="471"/>
      <c r="K531" s="472"/>
      <c r="L531" s="471"/>
      <c r="M531" s="471"/>
      <c r="N531" s="471"/>
      <c r="O531" s="471"/>
      <c r="P531" s="471"/>
      <c r="Q531" s="473"/>
      <c r="R531" s="471"/>
      <c r="S531" s="474"/>
      <c r="T531" s="471"/>
      <c r="U531" s="474"/>
      <c r="V531" s="471"/>
      <c r="W531" s="475"/>
      <c r="X531" s="471"/>
      <c r="Y531" s="474"/>
      <c r="Z531" s="471"/>
      <c r="AA531" s="474"/>
      <c r="AB531" s="471"/>
      <c r="AC531" s="478"/>
      <c r="AD531" s="478"/>
      <c r="AE531" s="478"/>
      <c r="AF531" s="478"/>
      <c r="AG531" s="478"/>
      <c r="AH531" s="478"/>
      <c r="AI531" s="478"/>
      <c r="AJ531" s="478"/>
      <c r="AK531" s="478"/>
      <c r="AL531" s="478"/>
      <c r="AM531" s="478"/>
      <c r="AN531" s="478"/>
      <c r="AO531" s="478"/>
      <c r="AP531" s="478"/>
      <c r="AQ531" s="477"/>
      <c r="AR531" s="477"/>
    </row>
    <row r="532" spans="1:44" s="6" customFormat="1" ht="36.75">
      <c r="A532" s="54" t="s">
        <v>1187</v>
      </c>
      <c r="B532" s="49" t="s">
        <v>956</v>
      </c>
      <c r="C532" s="44" t="s">
        <v>1025</v>
      </c>
      <c r="D532" s="154" t="s">
        <v>1026</v>
      </c>
      <c r="E532" s="377"/>
      <c r="F532" s="377"/>
      <c r="G532" s="377"/>
      <c r="H532" s="377"/>
      <c r="I532" s="377"/>
      <c r="J532" s="377"/>
      <c r="K532" s="462">
        <f>AC532+AE532+AG532+AI532+AK532+AM532+AO532+AQ532</f>
        <v>57606637.08</v>
      </c>
      <c r="L532" s="377"/>
      <c r="M532" s="377"/>
      <c r="N532" s="377"/>
      <c r="O532" s="377"/>
      <c r="P532" s="377"/>
      <c r="Q532" s="444"/>
      <c r="R532" s="377"/>
      <c r="S532" s="378"/>
      <c r="T532" s="377"/>
      <c r="U532" s="378"/>
      <c r="V532" s="377"/>
      <c r="W532" s="463">
        <f>AD532+AF532+AH532+AJ532+AL532+AN532+AP532+AR532</f>
        <v>51260652.699999996</v>
      </c>
      <c r="X532" s="377"/>
      <c r="Y532" s="165"/>
      <c r="Z532" s="178"/>
      <c r="AA532" s="165"/>
      <c r="AB532" s="178"/>
      <c r="AC532" s="479">
        <v>19981376.17</v>
      </c>
      <c r="AD532" s="479">
        <v>18882909.7</v>
      </c>
      <c r="AE532" s="479">
        <v>13810399.57</v>
      </c>
      <c r="AF532" s="479">
        <v>10983646.43</v>
      </c>
      <c r="AG532" s="479">
        <v>11230652.77</v>
      </c>
      <c r="AH532" s="479">
        <v>9296676.84</v>
      </c>
      <c r="AI532" s="479">
        <v>3137844.79</v>
      </c>
      <c r="AJ532" s="479">
        <v>3117836.28</v>
      </c>
      <c r="AK532" s="479">
        <v>2470779.84</v>
      </c>
      <c r="AL532" s="479">
        <v>2256043.86</v>
      </c>
      <c r="AM532" s="479">
        <v>1799971.75</v>
      </c>
      <c r="AN532" s="479">
        <v>1798127.72</v>
      </c>
      <c r="AO532" s="479">
        <v>5175612.19</v>
      </c>
      <c r="AP532" s="479">
        <v>4925411.87</v>
      </c>
      <c r="AQ532" s="120"/>
      <c r="AR532" s="120"/>
    </row>
    <row r="533" spans="1:44" s="6" customFormat="1" ht="22.5">
      <c r="A533" s="186" t="s">
        <v>952</v>
      </c>
      <c r="B533" s="187" t="s">
        <v>957</v>
      </c>
      <c r="C533" s="376" t="s">
        <v>1025</v>
      </c>
      <c r="D533" s="458" t="s">
        <v>1026</v>
      </c>
      <c r="E533" s="361"/>
      <c r="F533" s="361"/>
      <c r="G533" s="361"/>
      <c r="H533" s="361"/>
      <c r="I533" s="361"/>
      <c r="J533" s="361"/>
      <c r="K533" s="461">
        <f>AC533+AE533+AG533+AI533+AK533+AM533+AO533+AQ533</f>
        <v>57606637.08</v>
      </c>
      <c r="L533" s="361"/>
      <c r="M533" s="361"/>
      <c r="N533" s="361"/>
      <c r="O533" s="361"/>
      <c r="P533" s="361"/>
      <c r="Q533" s="443"/>
      <c r="R533" s="361"/>
      <c r="S533" s="355"/>
      <c r="T533" s="361"/>
      <c r="U533" s="355"/>
      <c r="V533" s="361"/>
      <c r="W533" s="460">
        <f>AD533+AF533+AH533+AJ533+AL533+AN533+AP533+AR533</f>
        <v>51260652.699999996</v>
      </c>
      <c r="X533" s="361"/>
      <c r="Y533" s="322"/>
      <c r="Z533" s="323"/>
      <c r="AA533" s="322"/>
      <c r="AB533" s="323"/>
      <c r="AC533" s="480">
        <f>AC532</f>
        <v>19981376.17</v>
      </c>
      <c r="AD533" s="480">
        <f aca="true" t="shared" si="13" ref="AD533:AP533">AD532</f>
        <v>18882909.7</v>
      </c>
      <c r="AE533" s="477">
        <f t="shared" si="13"/>
        <v>13810399.57</v>
      </c>
      <c r="AF533" s="480">
        <f t="shared" si="13"/>
        <v>10983646.43</v>
      </c>
      <c r="AG533" s="477">
        <f t="shared" si="13"/>
        <v>11230652.77</v>
      </c>
      <c r="AH533" s="480">
        <f t="shared" si="13"/>
        <v>9296676.84</v>
      </c>
      <c r="AI533" s="477">
        <f t="shared" si="13"/>
        <v>3137844.79</v>
      </c>
      <c r="AJ533" s="477">
        <f t="shared" si="13"/>
        <v>3117836.28</v>
      </c>
      <c r="AK533" s="477">
        <f t="shared" si="13"/>
        <v>2470779.84</v>
      </c>
      <c r="AL533" s="477">
        <f t="shared" si="13"/>
        <v>2256043.86</v>
      </c>
      <c r="AM533" s="477">
        <f t="shared" si="13"/>
        <v>1799971.75</v>
      </c>
      <c r="AN533" s="477">
        <f t="shared" si="13"/>
        <v>1798127.72</v>
      </c>
      <c r="AO533" s="477">
        <f t="shared" si="13"/>
        <v>5175612.19</v>
      </c>
      <c r="AP533" s="477">
        <f t="shared" si="13"/>
        <v>4925411.87</v>
      </c>
      <c r="AQ533" s="119"/>
      <c r="AR533" s="119"/>
    </row>
    <row r="534" spans="1:44" s="6" customFormat="1" ht="12.75">
      <c r="A534" s="186" t="s">
        <v>954</v>
      </c>
      <c r="B534" s="187" t="s">
        <v>958</v>
      </c>
      <c r="C534" s="376" t="s">
        <v>1025</v>
      </c>
      <c r="D534" s="458" t="s">
        <v>1026</v>
      </c>
      <c r="E534" s="361"/>
      <c r="F534" s="361"/>
      <c r="G534" s="361"/>
      <c r="H534" s="361"/>
      <c r="I534" s="361"/>
      <c r="J534" s="361"/>
      <c r="K534" s="461"/>
      <c r="L534" s="361"/>
      <c r="M534" s="361"/>
      <c r="N534" s="361"/>
      <c r="O534" s="361"/>
      <c r="P534" s="361"/>
      <c r="Q534" s="443"/>
      <c r="R534" s="361"/>
      <c r="S534" s="355"/>
      <c r="T534" s="361"/>
      <c r="U534" s="355"/>
      <c r="V534" s="361"/>
      <c r="W534" s="460"/>
      <c r="X534" s="361"/>
      <c r="Y534" s="322"/>
      <c r="Z534" s="323"/>
      <c r="AA534" s="322"/>
      <c r="AB534" s="323"/>
      <c r="AC534" s="480"/>
      <c r="AD534" s="480"/>
      <c r="AE534" s="480"/>
      <c r="AF534" s="480"/>
      <c r="AG534" s="480"/>
      <c r="AH534" s="480"/>
      <c r="AI534" s="480"/>
      <c r="AJ534" s="477"/>
      <c r="AK534" s="480"/>
      <c r="AL534" s="480"/>
      <c r="AM534" s="480"/>
      <c r="AN534" s="480"/>
      <c r="AO534" s="480"/>
      <c r="AP534" s="480"/>
      <c r="AQ534" s="119"/>
      <c r="AR534" s="119"/>
    </row>
    <row r="535" spans="1:44" s="363" customFormat="1" ht="12.75" hidden="1">
      <c r="A535" s="364"/>
      <c r="B535" s="365"/>
      <c r="C535" s="379"/>
      <c r="D535" s="380"/>
      <c r="E535" s="381"/>
      <c r="F535" s="381"/>
      <c r="G535" s="381"/>
      <c r="H535" s="381"/>
      <c r="I535" s="381"/>
      <c r="J535" s="381"/>
      <c r="K535" s="464"/>
      <c r="L535" s="381"/>
      <c r="M535" s="381"/>
      <c r="N535" s="381"/>
      <c r="O535" s="381"/>
      <c r="P535" s="381"/>
      <c r="Q535" s="445"/>
      <c r="R535" s="381"/>
      <c r="S535" s="382"/>
      <c r="T535" s="381"/>
      <c r="U535" s="382"/>
      <c r="V535" s="381"/>
      <c r="W535" s="465"/>
      <c r="X535" s="381"/>
      <c r="Y535" s="367"/>
      <c r="Z535" s="366"/>
      <c r="AA535" s="367"/>
      <c r="AB535" s="366"/>
      <c r="AC535" s="481"/>
      <c r="AD535" s="481">
        <v>73284111.66</v>
      </c>
      <c r="AE535" s="481"/>
      <c r="AF535" s="368">
        <f>340133.01+167676.85+81509175.77</f>
        <v>82016985.63</v>
      </c>
      <c r="AG535" s="481"/>
      <c r="AH535" s="481">
        <f>1917338.73-13858.24+62406.62+59864067.14-35262.32</f>
        <v>61794691.93</v>
      </c>
      <c r="AI535" s="481"/>
      <c r="AJ535" s="483">
        <f>7460969.33+40839.46-5000+32513300.88-4700</f>
        <v>40005409.67</v>
      </c>
      <c r="AK535" s="481"/>
      <c r="AL535" s="481">
        <f>5113603.6+40000+42696281.46-31069.99</f>
        <v>47818815.07</v>
      </c>
      <c r="AM535" s="368"/>
      <c r="AN535" s="368">
        <f>11863337.24-2700+12479244.41-1000</f>
        <v>24338881.65</v>
      </c>
      <c r="AO535" s="481"/>
      <c r="AP535" s="481">
        <f>1467998.6+18481589.42-17948.88</f>
        <v>19931639.140000004</v>
      </c>
      <c r="AQ535" s="368"/>
      <c r="AR535" s="368"/>
    </row>
    <row r="536" spans="1:44" s="69" customFormat="1" ht="21.75" customHeight="1">
      <c r="A536" s="117" t="s">
        <v>640</v>
      </c>
      <c r="B536" s="49" t="s">
        <v>641</v>
      </c>
      <c r="C536" s="43" t="s">
        <v>1025</v>
      </c>
      <c r="D536" s="43" t="s">
        <v>1026</v>
      </c>
      <c r="E536" s="209"/>
      <c r="F536" s="209" t="s">
        <v>237</v>
      </c>
      <c r="G536" s="209"/>
      <c r="H536" s="209" t="s">
        <v>237</v>
      </c>
      <c r="I536" s="209"/>
      <c r="J536" s="209" t="s">
        <v>237</v>
      </c>
      <c r="K536" s="73">
        <f>AC536+AE536+AG536+AI536+AK536+AM536+AO536+AQ536</f>
        <v>765756034.33</v>
      </c>
      <c r="L536" s="209" t="s">
        <v>237</v>
      </c>
      <c r="M536" s="209"/>
      <c r="N536" s="209" t="s">
        <v>237</v>
      </c>
      <c r="O536" s="209"/>
      <c r="P536" s="209" t="s">
        <v>237</v>
      </c>
      <c r="Q536" s="446"/>
      <c r="R536" s="209" t="s">
        <v>237</v>
      </c>
      <c r="S536" s="209"/>
      <c r="T536" s="209" t="s">
        <v>237</v>
      </c>
      <c r="U536" s="209"/>
      <c r="V536" s="209" t="s">
        <v>237</v>
      </c>
      <c r="W536" s="68">
        <f>AD536+AF536+AH536+AJ536+AL536+AN536+AP536+AR536</f>
        <v>731215173.3</v>
      </c>
      <c r="X536" s="209" t="s">
        <v>237</v>
      </c>
      <c r="Y536" s="209"/>
      <c r="Z536" s="209" t="s">
        <v>237</v>
      </c>
      <c r="AA536" s="209"/>
      <c r="AB536" s="209" t="s">
        <v>237</v>
      </c>
      <c r="AC536" s="482">
        <v>161394456.67</v>
      </c>
      <c r="AD536" s="482">
        <v>160175982.96</v>
      </c>
      <c r="AE536" s="482">
        <v>182373583.31</v>
      </c>
      <c r="AF536" s="479">
        <v>164006281.14</v>
      </c>
      <c r="AG536" s="482">
        <v>132356876.29</v>
      </c>
      <c r="AH536" s="482">
        <v>125399749.27</v>
      </c>
      <c r="AI536" s="482">
        <v>84778101.19</v>
      </c>
      <c r="AJ536" s="479">
        <v>84261561.32</v>
      </c>
      <c r="AK536" s="482">
        <v>102807456.21</v>
      </c>
      <c r="AL536" s="482">
        <v>99302116.4</v>
      </c>
      <c r="AM536" s="479">
        <v>57346352.65</v>
      </c>
      <c r="AN536" s="479">
        <v>57203137.28</v>
      </c>
      <c r="AO536" s="482">
        <v>42170008.01</v>
      </c>
      <c r="AP536" s="482">
        <v>38337481.8</v>
      </c>
      <c r="AQ536" s="120">
        <f>AQ412</f>
        <v>2529200</v>
      </c>
      <c r="AR536" s="120">
        <f>AR412</f>
        <v>2528863.13</v>
      </c>
    </row>
    <row r="537" spans="1:44" s="137" customFormat="1" ht="13.5" customHeight="1">
      <c r="A537" s="29" t="s">
        <v>320</v>
      </c>
      <c r="B537" s="99"/>
      <c r="C537" s="150"/>
      <c r="D537" s="150"/>
      <c r="E537" s="383"/>
      <c r="F537" s="453"/>
      <c r="G537" s="453"/>
      <c r="H537" s="383"/>
      <c r="I537" s="453"/>
      <c r="J537" s="453"/>
      <c r="K537" s="462"/>
      <c r="L537" s="383"/>
      <c r="M537" s="383"/>
      <c r="N537" s="453"/>
      <c r="O537" s="383"/>
      <c r="P537" s="453"/>
      <c r="Q537" s="454"/>
      <c r="R537" s="453"/>
      <c r="S537" s="383"/>
      <c r="T537" s="453"/>
      <c r="U537" s="453"/>
      <c r="V537" s="383"/>
      <c r="W537" s="463"/>
      <c r="X537" s="383"/>
      <c r="Y537" s="453"/>
      <c r="Z537" s="383"/>
      <c r="AA537" s="453"/>
      <c r="AB537" s="383"/>
      <c r="AC537" s="212"/>
      <c r="AD537" s="212"/>
      <c r="AE537" s="212"/>
      <c r="AF537" s="212"/>
      <c r="AG537" s="212"/>
      <c r="AH537" s="212"/>
      <c r="AI537" s="212"/>
      <c r="AJ537" s="212"/>
      <c r="AK537" s="477"/>
      <c r="AL537" s="477"/>
      <c r="AM537" s="212"/>
      <c r="AN537" s="212"/>
      <c r="AO537" s="212"/>
      <c r="AP537" s="212"/>
      <c r="AQ537" s="212"/>
      <c r="AR537" s="212"/>
    </row>
    <row r="538" spans="1:44" s="6" customFormat="1" ht="12.75" hidden="1">
      <c r="A538" s="200" t="s">
        <v>851</v>
      </c>
      <c r="B538" s="201" t="s">
        <v>642</v>
      </c>
      <c r="C538" s="246" t="s">
        <v>1048</v>
      </c>
      <c r="D538" s="246" t="s">
        <v>1026</v>
      </c>
      <c r="E538" s="361"/>
      <c r="F538" s="361" t="s">
        <v>237</v>
      </c>
      <c r="G538" s="361"/>
      <c r="H538" s="361" t="s">
        <v>237</v>
      </c>
      <c r="I538" s="361"/>
      <c r="J538" s="361" t="s">
        <v>237</v>
      </c>
      <c r="K538" s="73">
        <f aca="true" t="shared" si="14" ref="K538:K580">AC538+AE538+AG538+AI538+AK538+AM538+AO538+AQ538</f>
        <v>0</v>
      </c>
      <c r="L538" s="361" t="s">
        <v>237</v>
      </c>
      <c r="M538" s="361"/>
      <c r="N538" s="361" t="s">
        <v>237</v>
      </c>
      <c r="O538" s="361"/>
      <c r="P538" s="361" t="s">
        <v>237</v>
      </c>
      <c r="Q538" s="447"/>
      <c r="R538" s="361" t="s">
        <v>237</v>
      </c>
      <c r="S538" s="361"/>
      <c r="T538" s="361" t="s">
        <v>237</v>
      </c>
      <c r="U538" s="361"/>
      <c r="V538" s="361" t="s">
        <v>237</v>
      </c>
      <c r="W538" s="68">
        <f aca="true" t="shared" si="15" ref="W538:W580">AD538+AF538+AH538+AJ538+AL538+AN538+AP538+AR538</f>
        <v>0</v>
      </c>
      <c r="X538" s="361" t="s">
        <v>237</v>
      </c>
      <c r="Y538" s="323"/>
      <c r="Z538" s="323" t="s">
        <v>237</v>
      </c>
      <c r="AA538" s="323"/>
      <c r="AB538" s="323" t="s">
        <v>237</v>
      </c>
      <c r="AC538" s="119"/>
      <c r="AD538" s="119"/>
      <c r="AE538" s="119"/>
      <c r="AF538" s="119"/>
      <c r="AG538" s="119"/>
      <c r="AH538" s="119"/>
      <c r="AI538" s="119"/>
      <c r="AJ538" s="119"/>
      <c r="AK538" s="477"/>
      <c r="AL538" s="477"/>
      <c r="AM538" s="119"/>
      <c r="AN538" s="119"/>
      <c r="AO538" s="119"/>
      <c r="AP538" s="119"/>
      <c r="AQ538" s="119"/>
      <c r="AR538" s="119"/>
    </row>
    <row r="539" spans="1:44" s="6" customFormat="1" ht="42" hidden="1">
      <c r="A539" s="118" t="s">
        <v>852</v>
      </c>
      <c r="B539" s="187" t="s">
        <v>643</v>
      </c>
      <c r="C539" s="188" t="s">
        <v>1048</v>
      </c>
      <c r="D539" s="188" t="s">
        <v>1026</v>
      </c>
      <c r="E539" s="355"/>
      <c r="F539" s="355" t="s">
        <v>237</v>
      </c>
      <c r="G539" s="355"/>
      <c r="H539" s="355" t="s">
        <v>237</v>
      </c>
      <c r="I539" s="355"/>
      <c r="J539" s="355" t="s">
        <v>237</v>
      </c>
      <c r="K539" s="73">
        <f t="shared" si="14"/>
        <v>0</v>
      </c>
      <c r="L539" s="355" t="s">
        <v>237</v>
      </c>
      <c r="M539" s="355"/>
      <c r="N539" s="355" t="s">
        <v>237</v>
      </c>
      <c r="O539" s="355"/>
      <c r="P539" s="355" t="s">
        <v>237</v>
      </c>
      <c r="Q539" s="443"/>
      <c r="R539" s="355" t="s">
        <v>237</v>
      </c>
      <c r="S539" s="355"/>
      <c r="T539" s="355" t="s">
        <v>237</v>
      </c>
      <c r="U539" s="355"/>
      <c r="V539" s="355" t="s">
        <v>237</v>
      </c>
      <c r="W539" s="68">
        <f t="shared" si="15"/>
        <v>0</v>
      </c>
      <c r="X539" s="355" t="s">
        <v>237</v>
      </c>
      <c r="Y539" s="322"/>
      <c r="Z539" s="322" t="s">
        <v>237</v>
      </c>
      <c r="AA539" s="322"/>
      <c r="AB539" s="322" t="s">
        <v>237</v>
      </c>
      <c r="AC539" s="119"/>
      <c r="AD539" s="119"/>
      <c r="AE539" s="119"/>
      <c r="AF539" s="119"/>
      <c r="AG539" s="119"/>
      <c r="AH539" s="119"/>
      <c r="AI539" s="119"/>
      <c r="AJ539" s="119"/>
      <c r="AK539" s="477"/>
      <c r="AL539" s="477"/>
      <c r="AM539" s="119"/>
      <c r="AN539" s="119"/>
      <c r="AO539" s="119"/>
      <c r="AP539" s="119"/>
      <c r="AQ539" s="119"/>
      <c r="AR539" s="119"/>
    </row>
    <row r="540" spans="1:44" s="6" customFormat="1" ht="22.5" customHeight="1" hidden="1">
      <c r="A540" s="186" t="s">
        <v>589</v>
      </c>
      <c r="B540" s="204"/>
      <c r="C540" s="357"/>
      <c r="D540" s="357"/>
      <c r="E540" s="359"/>
      <c r="F540" s="359"/>
      <c r="G540" s="358"/>
      <c r="H540" s="359"/>
      <c r="I540" s="358"/>
      <c r="J540" s="359"/>
      <c r="K540" s="73">
        <f t="shared" si="14"/>
        <v>0</v>
      </c>
      <c r="L540" s="359"/>
      <c r="M540" s="358"/>
      <c r="N540" s="359"/>
      <c r="O540" s="358"/>
      <c r="P540" s="359"/>
      <c r="Q540" s="448"/>
      <c r="R540" s="359"/>
      <c r="S540" s="359"/>
      <c r="T540" s="359"/>
      <c r="U540" s="359"/>
      <c r="V540" s="359"/>
      <c r="W540" s="68">
        <f t="shared" si="15"/>
        <v>0</v>
      </c>
      <c r="X540" s="359"/>
      <c r="Y540" s="324"/>
      <c r="Z540" s="325"/>
      <c r="AA540" s="324"/>
      <c r="AB540" s="324"/>
      <c r="AC540" s="119"/>
      <c r="AD540" s="119"/>
      <c r="AE540" s="119"/>
      <c r="AF540" s="119"/>
      <c r="AG540" s="119"/>
      <c r="AH540" s="119"/>
      <c r="AI540" s="119"/>
      <c r="AJ540" s="119"/>
      <c r="AK540" s="477"/>
      <c r="AL540" s="477"/>
      <c r="AM540" s="119"/>
      <c r="AN540" s="119"/>
      <c r="AO540" s="119"/>
      <c r="AP540" s="119"/>
      <c r="AQ540" s="119"/>
      <c r="AR540" s="119"/>
    </row>
    <row r="541" spans="1:44" s="6" customFormat="1" ht="18" customHeight="1" hidden="1">
      <c r="A541" s="186" t="s">
        <v>590</v>
      </c>
      <c r="B541" s="201" t="s">
        <v>644</v>
      </c>
      <c r="C541" s="246" t="s">
        <v>1072</v>
      </c>
      <c r="D541" s="246" t="s">
        <v>1026</v>
      </c>
      <c r="E541" s="361"/>
      <c r="F541" s="361" t="s">
        <v>237</v>
      </c>
      <c r="G541" s="361"/>
      <c r="H541" s="361" t="s">
        <v>237</v>
      </c>
      <c r="I541" s="361"/>
      <c r="J541" s="361" t="s">
        <v>237</v>
      </c>
      <c r="K541" s="73">
        <f t="shared" si="14"/>
        <v>0</v>
      </c>
      <c r="L541" s="361" t="s">
        <v>237</v>
      </c>
      <c r="M541" s="361"/>
      <c r="N541" s="361" t="s">
        <v>237</v>
      </c>
      <c r="O541" s="361"/>
      <c r="P541" s="361" t="s">
        <v>237</v>
      </c>
      <c r="Q541" s="447"/>
      <c r="R541" s="361" t="s">
        <v>237</v>
      </c>
      <c r="S541" s="361"/>
      <c r="T541" s="361" t="s">
        <v>237</v>
      </c>
      <c r="U541" s="361"/>
      <c r="V541" s="361" t="s">
        <v>237</v>
      </c>
      <c r="W541" s="68">
        <f t="shared" si="15"/>
        <v>0</v>
      </c>
      <c r="X541" s="361" t="s">
        <v>237</v>
      </c>
      <c r="Y541" s="323"/>
      <c r="Z541" s="323" t="s">
        <v>237</v>
      </c>
      <c r="AA541" s="323"/>
      <c r="AB541" s="323" t="s">
        <v>237</v>
      </c>
      <c r="AC541" s="119"/>
      <c r="AD541" s="119"/>
      <c r="AE541" s="119"/>
      <c r="AF541" s="119"/>
      <c r="AG541" s="119"/>
      <c r="AH541" s="119"/>
      <c r="AI541" s="119"/>
      <c r="AJ541" s="119"/>
      <c r="AK541" s="477"/>
      <c r="AL541" s="477"/>
      <c r="AM541" s="119"/>
      <c r="AN541" s="119"/>
      <c r="AO541" s="119"/>
      <c r="AP541" s="119"/>
      <c r="AQ541" s="119"/>
      <c r="AR541" s="119"/>
    </row>
    <row r="542" spans="1:44" s="6" customFormat="1" ht="46.5" customHeight="1" hidden="1">
      <c r="A542" s="186" t="s">
        <v>591</v>
      </c>
      <c r="B542" s="187" t="s">
        <v>645</v>
      </c>
      <c r="C542" s="246" t="s">
        <v>1047</v>
      </c>
      <c r="D542" s="246" t="s">
        <v>1026</v>
      </c>
      <c r="E542" s="361"/>
      <c r="F542" s="361" t="s">
        <v>237</v>
      </c>
      <c r="G542" s="361"/>
      <c r="H542" s="361" t="s">
        <v>237</v>
      </c>
      <c r="I542" s="361"/>
      <c r="J542" s="361" t="s">
        <v>237</v>
      </c>
      <c r="K542" s="73">
        <f t="shared" si="14"/>
        <v>0</v>
      </c>
      <c r="L542" s="361" t="s">
        <v>237</v>
      </c>
      <c r="M542" s="361"/>
      <c r="N542" s="361" t="s">
        <v>237</v>
      </c>
      <c r="O542" s="361"/>
      <c r="P542" s="361" t="s">
        <v>237</v>
      </c>
      <c r="Q542" s="443"/>
      <c r="R542" s="361" t="s">
        <v>237</v>
      </c>
      <c r="S542" s="355"/>
      <c r="T542" s="361" t="s">
        <v>237</v>
      </c>
      <c r="U542" s="355"/>
      <c r="V542" s="361" t="s">
        <v>237</v>
      </c>
      <c r="W542" s="68">
        <f t="shared" si="15"/>
        <v>0</v>
      </c>
      <c r="X542" s="361" t="s">
        <v>237</v>
      </c>
      <c r="Y542" s="322"/>
      <c r="Z542" s="323" t="s">
        <v>237</v>
      </c>
      <c r="AA542" s="322"/>
      <c r="AB542" s="323" t="s">
        <v>237</v>
      </c>
      <c r="AC542" s="119"/>
      <c r="AD542" s="119"/>
      <c r="AE542" s="119"/>
      <c r="AF542" s="119"/>
      <c r="AG542" s="119"/>
      <c r="AH542" s="119"/>
      <c r="AI542" s="119"/>
      <c r="AJ542" s="119"/>
      <c r="AK542" s="477"/>
      <c r="AL542" s="477"/>
      <c r="AM542" s="119"/>
      <c r="AN542" s="119"/>
      <c r="AO542" s="119"/>
      <c r="AP542" s="119"/>
      <c r="AQ542" s="119"/>
      <c r="AR542" s="119"/>
    </row>
    <row r="543" spans="1:44" s="6" customFormat="1" ht="33.75" hidden="1">
      <c r="A543" s="186" t="s">
        <v>586</v>
      </c>
      <c r="B543" s="187" t="s">
        <v>646</v>
      </c>
      <c r="C543" s="246" t="s">
        <v>1073</v>
      </c>
      <c r="D543" s="246" t="s">
        <v>1026</v>
      </c>
      <c r="E543" s="361"/>
      <c r="F543" s="361" t="s">
        <v>237</v>
      </c>
      <c r="G543" s="361"/>
      <c r="H543" s="361" t="s">
        <v>237</v>
      </c>
      <c r="I543" s="361"/>
      <c r="J543" s="361" t="s">
        <v>237</v>
      </c>
      <c r="K543" s="73">
        <f t="shared" si="14"/>
        <v>0</v>
      </c>
      <c r="L543" s="361" t="s">
        <v>237</v>
      </c>
      <c r="M543" s="361"/>
      <c r="N543" s="361" t="s">
        <v>237</v>
      </c>
      <c r="O543" s="361"/>
      <c r="P543" s="361" t="s">
        <v>237</v>
      </c>
      <c r="Q543" s="443"/>
      <c r="R543" s="361" t="s">
        <v>237</v>
      </c>
      <c r="S543" s="355"/>
      <c r="T543" s="361" t="s">
        <v>237</v>
      </c>
      <c r="U543" s="355"/>
      <c r="V543" s="361" t="s">
        <v>237</v>
      </c>
      <c r="W543" s="68">
        <f t="shared" si="15"/>
        <v>0</v>
      </c>
      <c r="X543" s="361" t="s">
        <v>237</v>
      </c>
      <c r="Y543" s="322"/>
      <c r="Z543" s="323" t="s">
        <v>237</v>
      </c>
      <c r="AA543" s="322"/>
      <c r="AB543" s="323" t="s">
        <v>237</v>
      </c>
      <c r="AC543" s="119"/>
      <c r="AD543" s="119"/>
      <c r="AE543" s="119"/>
      <c r="AF543" s="119"/>
      <c r="AG543" s="119"/>
      <c r="AH543" s="119"/>
      <c r="AI543" s="119"/>
      <c r="AJ543" s="119"/>
      <c r="AK543" s="477"/>
      <c r="AL543" s="477"/>
      <c r="AM543" s="119"/>
      <c r="AN543" s="119"/>
      <c r="AO543" s="119"/>
      <c r="AP543" s="119"/>
      <c r="AQ543" s="119"/>
      <c r="AR543" s="119"/>
    </row>
    <row r="544" spans="1:44" s="6" customFormat="1" ht="22.5" hidden="1">
      <c r="A544" s="186" t="s">
        <v>585</v>
      </c>
      <c r="B544" s="187" t="s">
        <v>647</v>
      </c>
      <c r="C544" s="246" t="s">
        <v>1074</v>
      </c>
      <c r="D544" s="246" t="s">
        <v>1026</v>
      </c>
      <c r="E544" s="361"/>
      <c r="F544" s="361" t="s">
        <v>237</v>
      </c>
      <c r="G544" s="361"/>
      <c r="H544" s="361" t="s">
        <v>237</v>
      </c>
      <c r="I544" s="361"/>
      <c r="J544" s="361" t="s">
        <v>237</v>
      </c>
      <c r="K544" s="73">
        <f t="shared" si="14"/>
        <v>0</v>
      </c>
      <c r="L544" s="361" t="s">
        <v>237</v>
      </c>
      <c r="M544" s="361"/>
      <c r="N544" s="361" t="s">
        <v>237</v>
      </c>
      <c r="O544" s="361"/>
      <c r="P544" s="361" t="s">
        <v>237</v>
      </c>
      <c r="Q544" s="443"/>
      <c r="R544" s="361" t="s">
        <v>237</v>
      </c>
      <c r="S544" s="355"/>
      <c r="T544" s="361" t="s">
        <v>237</v>
      </c>
      <c r="U544" s="355"/>
      <c r="V544" s="361" t="s">
        <v>237</v>
      </c>
      <c r="W544" s="68">
        <f t="shared" si="15"/>
        <v>0</v>
      </c>
      <c r="X544" s="361" t="s">
        <v>237</v>
      </c>
      <c r="Y544" s="322"/>
      <c r="Z544" s="323" t="s">
        <v>237</v>
      </c>
      <c r="AA544" s="322"/>
      <c r="AB544" s="323" t="s">
        <v>237</v>
      </c>
      <c r="AC544" s="119"/>
      <c r="AD544" s="119"/>
      <c r="AE544" s="119"/>
      <c r="AF544" s="119"/>
      <c r="AG544" s="119"/>
      <c r="AH544" s="119"/>
      <c r="AI544" s="119"/>
      <c r="AJ544" s="119"/>
      <c r="AK544" s="477"/>
      <c r="AL544" s="477"/>
      <c r="AM544" s="119"/>
      <c r="AN544" s="119"/>
      <c r="AO544" s="119"/>
      <c r="AP544" s="119"/>
      <c r="AQ544" s="119"/>
      <c r="AR544" s="119"/>
    </row>
    <row r="545" spans="1:44" s="6" customFormat="1" ht="19.5" customHeight="1" hidden="1">
      <c r="A545" s="186" t="s">
        <v>592</v>
      </c>
      <c r="B545" s="187" t="s">
        <v>648</v>
      </c>
      <c r="C545" s="246" t="s">
        <v>1048</v>
      </c>
      <c r="D545" s="246" t="s">
        <v>1026</v>
      </c>
      <c r="E545" s="361"/>
      <c r="F545" s="361" t="s">
        <v>237</v>
      </c>
      <c r="G545" s="361"/>
      <c r="H545" s="361" t="s">
        <v>237</v>
      </c>
      <c r="I545" s="361"/>
      <c r="J545" s="361" t="s">
        <v>237</v>
      </c>
      <c r="K545" s="73">
        <f t="shared" si="14"/>
        <v>0</v>
      </c>
      <c r="L545" s="361" t="s">
        <v>237</v>
      </c>
      <c r="M545" s="361"/>
      <c r="N545" s="361" t="s">
        <v>237</v>
      </c>
      <c r="O545" s="361"/>
      <c r="P545" s="361" t="s">
        <v>237</v>
      </c>
      <c r="Q545" s="443"/>
      <c r="R545" s="361" t="s">
        <v>237</v>
      </c>
      <c r="S545" s="355"/>
      <c r="T545" s="361" t="s">
        <v>237</v>
      </c>
      <c r="U545" s="355"/>
      <c r="V545" s="361" t="s">
        <v>237</v>
      </c>
      <c r="W545" s="68">
        <f t="shared" si="15"/>
        <v>0</v>
      </c>
      <c r="X545" s="361" t="s">
        <v>237</v>
      </c>
      <c r="Y545" s="322"/>
      <c r="Z545" s="323" t="s">
        <v>237</v>
      </c>
      <c r="AA545" s="322"/>
      <c r="AB545" s="323" t="s">
        <v>237</v>
      </c>
      <c r="AC545" s="119"/>
      <c r="AD545" s="119"/>
      <c r="AE545" s="119"/>
      <c r="AF545" s="119"/>
      <c r="AG545" s="119"/>
      <c r="AH545" s="119"/>
      <c r="AI545" s="119"/>
      <c r="AJ545" s="119"/>
      <c r="AK545" s="477"/>
      <c r="AL545" s="477"/>
      <c r="AM545" s="119"/>
      <c r="AN545" s="119"/>
      <c r="AO545" s="119"/>
      <c r="AP545" s="119"/>
      <c r="AQ545" s="119"/>
      <c r="AR545" s="119"/>
    </row>
    <row r="546" spans="1:44" s="6" customFormat="1" ht="12.75" hidden="1">
      <c r="A546" s="186" t="s">
        <v>649</v>
      </c>
      <c r="B546" s="187" t="s">
        <v>650</v>
      </c>
      <c r="C546" s="246" t="s">
        <v>1048</v>
      </c>
      <c r="D546" s="246" t="s">
        <v>1026</v>
      </c>
      <c r="E546" s="361"/>
      <c r="F546" s="361" t="s">
        <v>237</v>
      </c>
      <c r="G546" s="361"/>
      <c r="H546" s="361" t="s">
        <v>237</v>
      </c>
      <c r="I546" s="361"/>
      <c r="J546" s="361" t="s">
        <v>237</v>
      </c>
      <c r="K546" s="73">
        <f t="shared" si="14"/>
        <v>0</v>
      </c>
      <c r="L546" s="361" t="s">
        <v>237</v>
      </c>
      <c r="M546" s="361"/>
      <c r="N546" s="361" t="s">
        <v>237</v>
      </c>
      <c r="O546" s="361"/>
      <c r="P546" s="361" t="s">
        <v>237</v>
      </c>
      <c r="Q546" s="443"/>
      <c r="R546" s="361" t="s">
        <v>237</v>
      </c>
      <c r="S546" s="355"/>
      <c r="T546" s="361" t="s">
        <v>237</v>
      </c>
      <c r="U546" s="355"/>
      <c r="V546" s="361" t="s">
        <v>237</v>
      </c>
      <c r="W546" s="68">
        <f t="shared" si="15"/>
        <v>0</v>
      </c>
      <c r="X546" s="361" t="s">
        <v>237</v>
      </c>
      <c r="Y546" s="322"/>
      <c r="Z546" s="323" t="s">
        <v>237</v>
      </c>
      <c r="AA546" s="322"/>
      <c r="AB546" s="323" t="s">
        <v>237</v>
      </c>
      <c r="AC546" s="119"/>
      <c r="AD546" s="119"/>
      <c r="AE546" s="119"/>
      <c r="AF546" s="119"/>
      <c r="AG546" s="119"/>
      <c r="AH546" s="119"/>
      <c r="AI546" s="119"/>
      <c r="AJ546" s="119"/>
      <c r="AK546" s="477"/>
      <c r="AL546" s="477"/>
      <c r="AM546" s="119"/>
      <c r="AN546" s="119"/>
      <c r="AO546" s="119"/>
      <c r="AP546" s="119"/>
      <c r="AQ546" s="119"/>
      <c r="AR546" s="119"/>
    </row>
    <row r="547" spans="1:44" s="6" customFormat="1" ht="21" hidden="1">
      <c r="A547" s="206" t="s">
        <v>593</v>
      </c>
      <c r="B547" s="187" t="s">
        <v>651</v>
      </c>
      <c r="C547" s="188" t="s">
        <v>1048</v>
      </c>
      <c r="D547" s="188" t="s">
        <v>1026</v>
      </c>
      <c r="E547" s="355"/>
      <c r="F547" s="361" t="s">
        <v>237</v>
      </c>
      <c r="G547" s="355"/>
      <c r="H547" s="355" t="s">
        <v>237</v>
      </c>
      <c r="I547" s="355"/>
      <c r="J547" s="355" t="s">
        <v>237</v>
      </c>
      <c r="K547" s="73">
        <f t="shared" si="14"/>
        <v>0</v>
      </c>
      <c r="L547" s="355" t="s">
        <v>237</v>
      </c>
      <c r="M547" s="355"/>
      <c r="N547" s="355" t="s">
        <v>237</v>
      </c>
      <c r="O547" s="355"/>
      <c r="P547" s="355" t="s">
        <v>237</v>
      </c>
      <c r="Q547" s="443"/>
      <c r="R547" s="355" t="s">
        <v>237</v>
      </c>
      <c r="S547" s="355"/>
      <c r="T547" s="355" t="s">
        <v>237</v>
      </c>
      <c r="U547" s="355"/>
      <c r="V547" s="355" t="s">
        <v>237</v>
      </c>
      <c r="W547" s="68">
        <f t="shared" si="15"/>
        <v>0</v>
      </c>
      <c r="X547" s="355" t="s">
        <v>237</v>
      </c>
      <c r="Y547" s="322"/>
      <c r="Z547" s="322" t="s">
        <v>237</v>
      </c>
      <c r="AA547" s="322"/>
      <c r="AB547" s="322" t="s">
        <v>237</v>
      </c>
      <c r="AC547" s="119"/>
      <c r="AD547" s="119"/>
      <c r="AE547" s="119"/>
      <c r="AF547" s="119"/>
      <c r="AG547" s="119"/>
      <c r="AH547" s="119"/>
      <c r="AI547" s="119"/>
      <c r="AJ547" s="119"/>
      <c r="AK547" s="477"/>
      <c r="AL547" s="477"/>
      <c r="AM547" s="119"/>
      <c r="AN547" s="119"/>
      <c r="AO547" s="119"/>
      <c r="AP547" s="119"/>
      <c r="AQ547" s="119"/>
      <c r="AR547" s="119"/>
    </row>
    <row r="548" spans="1:44" s="6" customFormat="1" ht="23.25" customHeight="1" hidden="1">
      <c r="A548" s="186" t="s">
        <v>589</v>
      </c>
      <c r="B548" s="204"/>
      <c r="C548" s="357"/>
      <c r="D548" s="357"/>
      <c r="E548" s="359"/>
      <c r="F548" s="358"/>
      <c r="G548" s="359"/>
      <c r="H548" s="358"/>
      <c r="I548" s="358"/>
      <c r="J548" s="358"/>
      <c r="K548" s="73">
        <f t="shared" si="14"/>
        <v>0</v>
      </c>
      <c r="L548" s="358"/>
      <c r="M548" s="358"/>
      <c r="N548" s="358"/>
      <c r="O548" s="358"/>
      <c r="P548" s="358"/>
      <c r="Q548" s="448"/>
      <c r="R548" s="358"/>
      <c r="S548" s="358"/>
      <c r="T548" s="358"/>
      <c r="U548" s="359"/>
      <c r="V548" s="358"/>
      <c r="W548" s="68">
        <f t="shared" si="15"/>
        <v>0</v>
      </c>
      <c r="X548" s="358"/>
      <c r="Y548" s="324"/>
      <c r="Z548" s="324"/>
      <c r="AA548" s="324"/>
      <c r="AB548" s="324"/>
      <c r="AC548" s="119"/>
      <c r="AD548" s="119"/>
      <c r="AE548" s="119"/>
      <c r="AF548" s="119"/>
      <c r="AG548" s="119"/>
      <c r="AH548" s="119"/>
      <c r="AI548" s="119"/>
      <c r="AJ548" s="119"/>
      <c r="AK548" s="477"/>
      <c r="AL548" s="477"/>
      <c r="AM548" s="119"/>
      <c r="AN548" s="119"/>
      <c r="AO548" s="119"/>
      <c r="AP548" s="119"/>
      <c r="AQ548" s="119"/>
      <c r="AR548" s="119"/>
    </row>
    <row r="549" spans="1:44" s="6" customFormat="1" ht="16.5" customHeight="1" hidden="1">
      <c r="A549" s="186" t="s">
        <v>590</v>
      </c>
      <c r="B549" s="201" t="s">
        <v>652</v>
      </c>
      <c r="C549" s="246" t="s">
        <v>1072</v>
      </c>
      <c r="D549" s="246" t="s">
        <v>1026</v>
      </c>
      <c r="E549" s="361"/>
      <c r="F549" s="361" t="s">
        <v>237</v>
      </c>
      <c r="G549" s="361"/>
      <c r="H549" s="361" t="s">
        <v>237</v>
      </c>
      <c r="I549" s="361"/>
      <c r="J549" s="361" t="s">
        <v>237</v>
      </c>
      <c r="K549" s="73">
        <f t="shared" si="14"/>
        <v>0</v>
      </c>
      <c r="L549" s="361" t="s">
        <v>237</v>
      </c>
      <c r="M549" s="361"/>
      <c r="N549" s="361" t="s">
        <v>237</v>
      </c>
      <c r="O549" s="361"/>
      <c r="P549" s="361" t="s">
        <v>237</v>
      </c>
      <c r="Q549" s="447"/>
      <c r="R549" s="361" t="s">
        <v>237</v>
      </c>
      <c r="S549" s="361"/>
      <c r="T549" s="361" t="s">
        <v>237</v>
      </c>
      <c r="U549" s="361"/>
      <c r="V549" s="361" t="s">
        <v>237</v>
      </c>
      <c r="W549" s="68">
        <f t="shared" si="15"/>
        <v>0</v>
      </c>
      <c r="X549" s="361" t="s">
        <v>237</v>
      </c>
      <c r="Y549" s="323"/>
      <c r="Z549" s="323" t="s">
        <v>237</v>
      </c>
      <c r="AA549" s="323"/>
      <c r="AB549" s="323" t="s">
        <v>237</v>
      </c>
      <c r="AC549" s="119"/>
      <c r="AD549" s="119"/>
      <c r="AE549" s="119"/>
      <c r="AF549" s="119"/>
      <c r="AG549" s="119"/>
      <c r="AH549" s="119"/>
      <c r="AI549" s="119"/>
      <c r="AJ549" s="119"/>
      <c r="AK549" s="477"/>
      <c r="AL549" s="477"/>
      <c r="AM549" s="119"/>
      <c r="AN549" s="119"/>
      <c r="AO549" s="119"/>
      <c r="AP549" s="119"/>
      <c r="AQ549" s="119"/>
      <c r="AR549" s="119"/>
    </row>
    <row r="550" spans="1:44" s="6" customFormat="1" ht="56.25" hidden="1">
      <c r="A550" s="186" t="s">
        <v>591</v>
      </c>
      <c r="B550" s="187" t="s">
        <v>653</v>
      </c>
      <c r="C550" s="246" t="s">
        <v>1047</v>
      </c>
      <c r="D550" s="246" t="s">
        <v>1026</v>
      </c>
      <c r="E550" s="361"/>
      <c r="F550" s="361" t="s">
        <v>237</v>
      </c>
      <c r="G550" s="361"/>
      <c r="H550" s="361" t="s">
        <v>237</v>
      </c>
      <c r="I550" s="361"/>
      <c r="J550" s="361" t="s">
        <v>237</v>
      </c>
      <c r="K550" s="73">
        <f t="shared" si="14"/>
        <v>0</v>
      </c>
      <c r="L550" s="361" t="s">
        <v>237</v>
      </c>
      <c r="M550" s="361"/>
      <c r="N550" s="361" t="s">
        <v>237</v>
      </c>
      <c r="O550" s="361"/>
      <c r="P550" s="361" t="s">
        <v>237</v>
      </c>
      <c r="Q550" s="443"/>
      <c r="R550" s="361" t="s">
        <v>237</v>
      </c>
      <c r="S550" s="355"/>
      <c r="T550" s="361" t="s">
        <v>237</v>
      </c>
      <c r="U550" s="355"/>
      <c r="V550" s="361" t="s">
        <v>237</v>
      </c>
      <c r="W550" s="68">
        <f t="shared" si="15"/>
        <v>0</v>
      </c>
      <c r="X550" s="361" t="s">
        <v>237</v>
      </c>
      <c r="Y550" s="322"/>
      <c r="Z550" s="323" t="s">
        <v>237</v>
      </c>
      <c r="AA550" s="322"/>
      <c r="AB550" s="323" t="s">
        <v>237</v>
      </c>
      <c r="AC550" s="119"/>
      <c r="AD550" s="119"/>
      <c r="AE550" s="119"/>
      <c r="AF550" s="119"/>
      <c r="AG550" s="119"/>
      <c r="AH550" s="119"/>
      <c r="AI550" s="119"/>
      <c r="AJ550" s="119"/>
      <c r="AK550" s="477"/>
      <c r="AL550" s="477"/>
      <c r="AM550" s="119"/>
      <c r="AN550" s="119"/>
      <c r="AO550" s="119"/>
      <c r="AP550" s="119"/>
      <c r="AQ550" s="119"/>
      <c r="AR550" s="119"/>
    </row>
    <row r="551" spans="1:44" s="6" customFormat="1" ht="33.75" customHeight="1" hidden="1">
      <c r="A551" s="186" t="s">
        <v>586</v>
      </c>
      <c r="B551" s="187" t="s">
        <v>654</v>
      </c>
      <c r="C551" s="246" t="s">
        <v>1073</v>
      </c>
      <c r="D551" s="246" t="s">
        <v>1026</v>
      </c>
      <c r="E551" s="361"/>
      <c r="F551" s="361" t="s">
        <v>237</v>
      </c>
      <c r="G551" s="361"/>
      <c r="H551" s="361" t="s">
        <v>237</v>
      </c>
      <c r="I551" s="361"/>
      <c r="J551" s="361" t="s">
        <v>237</v>
      </c>
      <c r="K551" s="73">
        <f t="shared" si="14"/>
        <v>0</v>
      </c>
      <c r="L551" s="361" t="s">
        <v>237</v>
      </c>
      <c r="M551" s="361"/>
      <c r="N551" s="361" t="s">
        <v>237</v>
      </c>
      <c r="O551" s="361"/>
      <c r="P551" s="361" t="s">
        <v>237</v>
      </c>
      <c r="Q551" s="443"/>
      <c r="R551" s="361" t="s">
        <v>237</v>
      </c>
      <c r="S551" s="355"/>
      <c r="T551" s="361" t="s">
        <v>237</v>
      </c>
      <c r="U551" s="355"/>
      <c r="V551" s="361" t="s">
        <v>237</v>
      </c>
      <c r="W551" s="68">
        <f t="shared" si="15"/>
        <v>0</v>
      </c>
      <c r="X551" s="361" t="s">
        <v>237</v>
      </c>
      <c r="Y551" s="322"/>
      <c r="Z551" s="323" t="s">
        <v>237</v>
      </c>
      <c r="AA551" s="322"/>
      <c r="AB551" s="323" t="s">
        <v>237</v>
      </c>
      <c r="AC551" s="119"/>
      <c r="AD551" s="119"/>
      <c r="AE551" s="119"/>
      <c r="AF551" s="119"/>
      <c r="AG551" s="119"/>
      <c r="AH551" s="119"/>
      <c r="AI551" s="119"/>
      <c r="AJ551" s="119"/>
      <c r="AK551" s="477"/>
      <c r="AL551" s="477"/>
      <c r="AM551" s="119"/>
      <c r="AN551" s="119"/>
      <c r="AO551" s="119"/>
      <c r="AP551" s="119"/>
      <c r="AQ551" s="119"/>
      <c r="AR551" s="119"/>
    </row>
    <row r="552" spans="1:44" s="6" customFormat="1" ht="28.5" customHeight="1" hidden="1">
      <c r="A552" s="186" t="s">
        <v>585</v>
      </c>
      <c r="B552" s="187" t="s">
        <v>655</v>
      </c>
      <c r="C552" s="246" t="s">
        <v>1074</v>
      </c>
      <c r="D552" s="246" t="s">
        <v>1026</v>
      </c>
      <c r="E552" s="361"/>
      <c r="F552" s="361" t="s">
        <v>237</v>
      </c>
      <c r="G552" s="361"/>
      <c r="H552" s="361" t="s">
        <v>237</v>
      </c>
      <c r="I552" s="361"/>
      <c r="J552" s="361" t="s">
        <v>237</v>
      </c>
      <c r="K552" s="73">
        <f t="shared" si="14"/>
        <v>0</v>
      </c>
      <c r="L552" s="361" t="s">
        <v>237</v>
      </c>
      <c r="M552" s="361"/>
      <c r="N552" s="361" t="s">
        <v>237</v>
      </c>
      <c r="O552" s="361"/>
      <c r="P552" s="361" t="s">
        <v>237</v>
      </c>
      <c r="Q552" s="443"/>
      <c r="R552" s="361" t="s">
        <v>237</v>
      </c>
      <c r="S552" s="355"/>
      <c r="T552" s="361" t="s">
        <v>237</v>
      </c>
      <c r="U552" s="355"/>
      <c r="V552" s="361" t="s">
        <v>237</v>
      </c>
      <c r="W552" s="68">
        <f t="shared" si="15"/>
        <v>0</v>
      </c>
      <c r="X552" s="361" t="s">
        <v>237</v>
      </c>
      <c r="Y552" s="322"/>
      <c r="Z552" s="323" t="s">
        <v>237</v>
      </c>
      <c r="AA552" s="322"/>
      <c r="AB552" s="323" t="s">
        <v>237</v>
      </c>
      <c r="AC552" s="119"/>
      <c r="AD552" s="119"/>
      <c r="AE552" s="119"/>
      <c r="AF552" s="119"/>
      <c r="AG552" s="119"/>
      <c r="AH552" s="119"/>
      <c r="AI552" s="119"/>
      <c r="AJ552" s="119"/>
      <c r="AK552" s="477"/>
      <c r="AL552" s="477"/>
      <c r="AM552" s="119"/>
      <c r="AN552" s="119"/>
      <c r="AO552" s="119"/>
      <c r="AP552" s="119"/>
      <c r="AQ552" s="119"/>
      <c r="AR552" s="119"/>
    </row>
    <row r="553" spans="1:44" s="6" customFormat="1" ht="20.25" customHeight="1" hidden="1">
      <c r="A553" s="186" t="s">
        <v>592</v>
      </c>
      <c r="B553" s="187" t="s">
        <v>656</v>
      </c>
      <c r="C553" s="246" t="s">
        <v>1048</v>
      </c>
      <c r="D553" s="246" t="s">
        <v>1026</v>
      </c>
      <c r="E553" s="361"/>
      <c r="F553" s="361" t="s">
        <v>237</v>
      </c>
      <c r="G553" s="361"/>
      <c r="H553" s="361" t="s">
        <v>237</v>
      </c>
      <c r="I553" s="361"/>
      <c r="J553" s="361" t="s">
        <v>237</v>
      </c>
      <c r="K553" s="73">
        <f t="shared" si="14"/>
        <v>0</v>
      </c>
      <c r="L553" s="361" t="s">
        <v>237</v>
      </c>
      <c r="M553" s="361"/>
      <c r="N553" s="361" t="s">
        <v>237</v>
      </c>
      <c r="O553" s="361"/>
      <c r="P553" s="361" t="s">
        <v>237</v>
      </c>
      <c r="Q553" s="443"/>
      <c r="R553" s="361" t="s">
        <v>237</v>
      </c>
      <c r="S553" s="355"/>
      <c r="T553" s="361" t="s">
        <v>237</v>
      </c>
      <c r="U553" s="355"/>
      <c r="V553" s="361" t="s">
        <v>237</v>
      </c>
      <c r="W553" s="68">
        <f t="shared" si="15"/>
        <v>0</v>
      </c>
      <c r="X553" s="361" t="s">
        <v>237</v>
      </c>
      <c r="Y553" s="322"/>
      <c r="Z553" s="323" t="s">
        <v>237</v>
      </c>
      <c r="AA553" s="322"/>
      <c r="AB553" s="323" t="s">
        <v>237</v>
      </c>
      <c r="AC553" s="119"/>
      <c r="AD553" s="119"/>
      <c r="AE553" s="119"/>
      <c r="AF553" s="119"/>
      <c r="AG553" s="119"/>
      <c r="AH553" s="119"/>
      <c r="AI553" s="119"/>
      <c r="AJ553" s="119"/>
      <c r="AK553" s="477"/>
      <c r="AL553" s="477"/>
      <c r="AM553" s="119"/>
      <c r="AN553" s="119"/>
      <c r="AO553" s="119"/>
      <c r="AP553" s="119"/>
      <c r="AQ553" s="119"/>
      <c r="AR553" s="119"/>
    </row>
    <row r="554" spans="1:44" s="6" customFormat="1" ht="12.75" hidden="1">
      <c r="A554" s="186" t="s">
        <v>649</v>
      </c>
      <c r="B554" s="187" t="s">
        <v>657</v>
      </c>
      <c r="C554" s="246" t="s">
        <v>1048</v>
      </c>
      <c r="D554" s="246" t="s">
        <v>1026</v>
      </c>
      <c r="E554" s="361"/>
      <c r="F554" s="361" t="s">
        <v>237</v>
      </c>
      <c r="G554" s="361"/>
      <c r="H554" s="361" t="s">
        <v>237</v>
      </c>
      <c r="I554" s="361"/>
      <c r="J554" s="361" t="s">
        <v>237</v>
      </c>
      <c r="K554" s="73">
        <f t="shared" si="14"/>
        <v>0</v>
      </c>
      <c r="L554" s="361" t="s">
        <v>237</v>
      </c>
      <c r="M554" s="361"/>
      <c r="N554" s="361" t="s">
        <v>237</v>
      </c>
      <c r="O554" s="361"/>
      <c r="P554" s="361" t="s">
        <v>237</v>
      </c>
      <c r="Q554" s="443"/>
      <c r="R554" s="361" t="s">
        <v>237</v>
      </c>
      <c r="S554" s="355"/>
      <c r="T554" s="361" t="s">
        <v>237</v>
      </c>
      <c r="U554" s="355"/>
      <c r="V554" s="361" t="s">
        <v>237</v>
      </c>
      <c r="W554" s="68">
        <f t="shared" si="15"/>
        <v>0</v>
      </c>
      <c r="X554" s="361" t="s">
        <v>237</v>
      </c>
      <c r="Y554" s="322"/>
      <c r="Z554" s="323" t="s">
        <v>237</v>
      </c>
      <c r="AA554" s="322"/>
      <c r="AB554" s="323" t="s">
        <v>237</v>
      </c>
      <c r="AC554" s="119"/>
      <c r="AD554" s="119"/>
      <c r="AE554" s="119"/>
      <c r="AF554" s="119"/>
      <c r="AG554" s="119"/>
      <c r="AH554" s="119"/>
      <c r="AI554" s="119"/>
      <c r="AJ554" s="119"/>
      <c r="AK554" s="477"/>
      <c r="AL554" s="477"/>
      <c r="AM554" s="119"/>
      <c r="AN554" s="119"/>
      <c r="AO554" s="119"/>
      <c r="AP554" s="119"/>
      <c r="AQ554" s="119"/>
      <c r="AR554" s="119"/>
    </row>
    <row r="555" spans="1:44" s="6" customFormat="1" ht="21" hidden="1">
      <c r="A555" s="200" t="s">
        <v>79</v>
      </c>
      <c r="B555" s="187" t="s">
        <v>658</v>
      </c>
      <c r="C555" s="188" t="s">
        <v>1052</v>
      </c>
      <c r="D555" s="246" t="s">
        <v>1026</v>
      </c>
      <c r="E555" s="361"/>
      <c r="F555" s="361" t="s">
        <v>237</v>
      </c>
      <c r="G555" s="361"/>
      <c r="H555" s="361" t="s">
        <v>237</v>
      </c>
      <c r="I555" s="361"/>
      <c r="J555" s="361" t="s">
        <v>237</v>
      </c>
      <c r="K555" s="73">
        <f t="shared" si="14"/>
        <v>0</v>
      </c>
      <c r="L555" s="361" t="s">
        <v>237</v>
      </c>
      <c r="M555" s="361"/>
      <c r="N555" s="361" t="s">
        <v>237</v>
      </c>
      <c r="O555" s="361"/>
      <c r="P555" s="361" t="s">
        <v>237</v>
      </c>
      <c r="Q555" s="443"/>
      <c r="R555" s="361" t="s">
        <v>237</v>
      </c>
      <c r="S555" s="355"/>
      <c r="T555" s="361" t="s">
        <v>237</v>
      </c>
      <c r="U555" s="355"/>
      <c r="V555" s="361" t="s">
        <v>237</v>
      </c>
      <c r="W555" s="68">
        <f t="shared" si="15"/>
        <v>0</v>
      </c>
      <c r="X555" s="361" t="s">
        <v>237</v>
      </c>
      <c r="Y555" s="322"/>
      <c r="Z555" s="323" t="s">
        <v>237</v>
      </c>
      <c r="AA555" s="322"/>
      <c r="AB555" s="323" t="s">
        <v>237</v>
      </c>
      <c r="AC555" s="119"/>
      <c r="AD555" s="119"/>
      <c r="AE555" s="119"/>
      <c r="AF555" s="119"/>
      <c r="AG555" s="119"/>
      <c r="AH555" s="119"/>
      <c r="AI555" s="119"/>
      <c r="AJ555" s="119"/>
      <c r="AK555" s="477"/>
      <c r="AL555" s="477"/>
      <c r="AM555" s="119"/>
      <c r="AN555" s="119"/>
      <c r="AO555" s="119"/>
      <c r="AP555" s="119"/>
      <c r="AQ555" s="119"/>
      <c r="AR555" s="119"/>
    </row>
    <row r="556" spans="1:44" s="6" customFormat="1" ht="21.75" customHeight="1">
      <c r="A556" s="200" t="s">
        <v>80</v>
      </c>
      <c r="B556" s="187" t="s">
        <v>659</v>
      </c>
      <c r="C556" s="188" t="s">
        <v>1054</v>
      </c>
      <c r="D556" s="246" t="s">
        <v>1026</v>
      </c>
      <c r="E556" s="361"/>
      <c r="F556" s="361" t="s">
        <v>237</v>
      </c>
      <c r="G556" s="361"/>
      <c r="H556" s="361" t="s">
        <v>237</v>
      </c>
      <c r="I556" s="361"/>
      <c r="J556" s="361" t="s">
        <v>237</v>
      </c>
      <c r="K556" s="73">
        <f t="shared" si="14"/>
        <v>765756034.33</v>
      </c>
      <c r="L556" s="361" t="s">
        <v>237</v>
      </c>
      <c r="M556" s="361"/>
      <c r="N556" s="361" t="s">
        <v>237</v>
      </c>
      <c r="O556" s="361"/>
      <c r="P556" s="361" t="s">
        <v>237</v>
      </c>
      <c r="Q556" s="443"/>
      <c r="R556" s="361" t="s">
        <v>237</v>
      </c>
      <c r="S556" s="355"/>
      <c r="T556" s="361" t="s">
        <v>237</v>
      </c>
      <c r="U556" s="355"/>
      <c r="V556" s="361" t="s">
        <v>237</v>
      </c>
      <c r="W556" s="68">
        <f>AD556+AF556+AH556+AJ556+AL556+AN556+AP556+AR556</f>
        <v>731215173.3</v>
      </c>
      <c r="X556" s="361" t="s">
        <v>237</v>
      </c>
      <c r="Y556" s="322"/>
      <c r="Z556" s="323" t="s">
        <v>237</v>
      </c>
      <c r="AA556" s="322"/>
      <c r="AB556" s="323" t="s">
        <v>237</v>
      </c>
      <c r="AC556" s="210">
        <f aca="true" t="shared" si="16" ref="AC556:AR556">AC536</f>
        <v>161394456.67</v>
      </c>
      <c r="AD556" s="210">
        <f t="shared" si="16"/>
        <v>160175982.96</v>
      </c>
      <c r="AE556" s="210">
        <f t="shared" si="16"/>
        <v>182373583.31</v>
      </c>
      <c r="AF556" s="210">
        <f t="shared" si="16"/>
        <v>164006281.14</v>
      </c>
      <c r="AG556" s="210">
        <f t="shared" si="16"/>
        <v>132356876.29</v>
      </c>
      <c r="AH556" s="210">
        <f t="shared" si="16"/>
        <v>125399749.27</v>
      </c>
      <c r="AI556" s="210">
        <f t="shared" si="16"/>
        <v>84778101.19</v>
      </c>
      <c r="AJ556" s="210">
        <f t="shared" si="16"/>
        <v>84261561.32</v>
      </c>
      <c r="AK556" s="210">
        <f t="shared" si="16"/>
        <v>102807456.21</v>
      </c>
      <c r="AL556" s="210">
        <f t="shared" si="16"/>
        <v>99302116.4</v>
      </c>
      <c r="AM556" s="210">
        <f t="shared" si="16"/>
        <v>57346352.65</v>
      </c>
      <c r="AN556" s="210">
        <f t="shared" si="16"/>
        <v>57203137.28</v>
      </c>
      <c r="AO556" s="210">
        <f t="shared" si="16"/>
        <v>42170008.01</v>
      </c>
      <c r="AP556" s="210">
        <f t="shared" si="16"/>
        <v>38337481.8</v>
      </c>
      <c r="AQ556" s="120">
        <f t="shared" si="16"/>
        <v>2529200</v>
      </c>
      <c r="AR556" s="120">
        <f t="shared" si="16"/>
        <v>2528863.13</v>
      </c>
    </row>
    <row r="557" spans="1:44" s="6" customFormat="1" ht="31.5">
      <c r="A557" s="206" t="s">
        <v>660</v>
      </c>
      <c r="B557" s="187" t="s">
        <v>661</v>
      </c>
      <c r="C557" s="188" t="s">
        <v>1054</v>
      </c>
      <c r="D557" s="188" t="s">
        <v>1026</v>
      </c>
      <c r="E557" s="355"/>
      <c r="F557" s="361" t="s">
        <v>237</v>
      </c>
      <c r="G557" s="355"/>
      <c r="H557" s="361" t="s">
        <v>237</v>
      </c>
      <c r="I557" s="355"/>
      <c r="J557" s="361" t="s">
        <v>237</v>
      </c>
      <c r="K557" s="73">
        <f t="shared" si="14"/>
        <v>198267754.82000002</v>
      </c>
      <c r="L557" s="361" t="s">
        <v>237</v>
      </c>
      <c r="M557" s="355"/>
      <c r="N557" s="361" t="s">
        <v>237</v>
      </c>
      <c r="O557" s="355"/>
      <c r="P557" s="361" t="s">
        <v>237</v>
      </c>
      <c r="Q557" s="443"/>
      <c r="R557" s="361" t="s">
        <v>237</v>
      </c>
      <c r="S557" s="355"/>
      <c r="T557" s="361" t="s">
        <v>237</v>
      </c>
      <c r="U557" s="355"/>
      <c r="V557" s="361" t="s">
        <v>237</v>
      </c>
      <c r="W557" s="68">
        <f t="shared" si="15"/>
        <v>192107374.39</v>
      </c>
      <c r="X557" s="361" t="s">
        <v>237</v>
      </c>
      <c r="Y557" s="322"/>
      <c r="Z557" s="323" t="s">
        <v>237</v>
      </c>
      <c r="AA557" s="322"/>
      <c r="AB557" s="323" t="s">
        <v>237</v>
      </c>
      <c r="AC557" s="210">
        <f aca="true" t="shared" si="17" ref="AC557:AH557">SUM(AC559:AC564)</f>
        <v>32924469.16</v>
      </c>
      <c r="AD557" s="210">
        <f t="shared" si="17"/>
        <v>32675900.52</v>
      </c>
      <c r="AE557" s="210">
        <f t="shared" si="17"/>
        <v>26593733.91</v>
      </c>
      <c r="AF557" s="210">
        <f t="shared" si="17"/>
        <v>25804452.8</v>
      </c>
      <c r="AG557" s="210">
        <f t="shared" si="17"/>
        <v>36265784.1</v>
      </c>
      <c r="AH557" s="210">
        <f t="shared" si="17"/>
        <v>34330607.22</v>
      </c>
      <c r="AI557" s="210">
        <f aca="true" t="shared" si="18" ref="AI557:AN557">SUM(AI560:AI564)</f>
        <v>30520116.43</v>
      </c>
      <c r="AJ557" s="210">
        <f t="shared" si="18"/>
        <v>30378130.82</v>
      </c>
      <c r="AK557" s="210">
        <f t="shared" si="18"/>
        <v>41009889.7</v>
      </c>
      <c r="AL557" s="210">
        <f t="shared" si="18"/>
        <v>39607304.4</v>
      </c>
      <c r="AM557" s="210">
        <f t="shared" si="18"/>
        <v>21090128</v>
      </c>
      <c r="AN557" s="210">
        <f t="shared" si="18"/>
        <v>21039313.9</v>
      </c>
      <c r="AO557" s="210">
        <f>SUM(AO559:AO564)</f>
        <v>9863633.52</v>
      </c>
      <c r="AP557" s="210">
        <f>SUM(AP559:AP564)</f>
        <v>8271664.73</v>
      </c>
      <c r="AQ557" s="210"/>
      <c r="AR557" s="210"/>
    </row>
    <row r="558" spans="1:44" s="137" customFormat="1" ht="13.5" customHeight="1">
      <c r="A558" s="186" t="s">
        <v>594</v>
      </c>
      <c r="B558" s="204"/>
      <c r="C558" s="357"/>
      <c r="D558" s="357"/>
      <c r="E558" s="359"/>
      <c r="F558" s="359"/>
      <c r="G558" s="358"/>
      <c r="H558" s="359"/>
      <c r="I558" s="358"/>
      <c r="J558" s="359"/>
      <c r="K558" s="685">
        <f>AC559+AE559+AG559+AI559+AK559+AM559+AO559+AQ559</f>
        <v>105647620.69</v>
      </c>
      <c r="L558" s="359"/>
      <c r="M558" s="358"/>
      <c r="N558" s="359"/>
      <c r="O558" s="358"/>
      <c r="P558" s="359"/>
      <c r="Q558" s="448"/>
      <c r="R558" s="359"/>
      <c r="S558" s="358"/>
      <c r="T558" s="359"/>
      <c r="U558" s="358"/>
      <c r="V558" s="359"/>
      <c r="W558" s="685">
        <f>AD559+AF559+AH559+AJ559+AL559+AN559+AP559+AR559</f>
        <v>101082625.27</v>
      </c>
      <c r="X558" s="359"/>
      <c r="Y558" s="358"/>
      <c r="Z558" s="359"/>
      <c r="AA558" s="358"/>
      <c r="AB558" s="358"/>
      <c r="AQ558" s="212"/>
      <c r="AR558" s="212"/>
    </row>
    <row r="559" spans="1:44" s="137" customFormat="1" ht="15" customHeight="1">
      <c r="A559" s="186" t="s">
        <v>595</v>
      </c>
      <c r="B559" s="201" t="s">
        <v>662</v>
      </c>
      <c r="C559" s="246" t="s">
        <v>1075</v>
      </c>
      <c r="D559" s="246" t="s">
        <v>1026</v>
      </c>
      <c r="E559" s="361"/>
      <c r="F559" s="361" t="s">
        <v>237</v>
      </c>
      <c r="G559" s="361"/>
      <c r="H559" s="361" t="s">
        <v>237</v>
      </c>
      <c r="I559" s="361"/>
      <c r="J559" s="361" t="s">
        <v>237</v>
      </c>
      <c r="K559" s="686"/>
      <c r="L559" s="361" t="s">
        <v>237</v>
      </c>
      <c r="M559" s="361"/>
      <c r="N559" s="361" t="s">
        <v>237</v>
      </c>
      <c r="O559" s="361"/>
      <c r="P559" s="361" t="s">
        <v>237</v>
      </c>
      <c r="Q559" s="447"/>
      <c r="R559" s="361" t="s">
        <v>237</v>
      </c>
      <c r="S559" s="361"/>
      <c r="T559" s="361" t="s">
        <v>237</v>
      </c>
      <c r="U559" s="361"/>
      <c r="V559" s="361" t="s">
        <v>237</v>
      </c>
      <c r="W559" s="686"/>
      <c r="X559" s="361" t="s">
        <v>237</v>
      </c>
      <c r="Y559" s="361"/>
      <c r="Z559" s="361" t="s">
        <v>237</v>
      </c>
      <c r="AA559" s="361"/>
      <c r="AB559" s="361" t="s">
        <v>237</v>
      </c>
      <c r="AC559" s="212">
        <v>32924469.16</v>
      </c>
      <c r="AD559" s="212">
        <v>32675900.52</v>
      </c>
      <c r="AE559" s="212">
        <v>26593733.91</v>
      </c>
      <c r="AF559" s="212">
        <v>25804452.8</v>
      </c>
      <c r="AG559" s="212">
        <v>36265784.1</v>
      </c>
      <c r="AH559" s="212">
        <v>34330607.22</v>
      </c>
      <c r="AI559" s="212"/>
      <c r="AJ559" s="212"/>
      <c r="AK559" s="212"/>
      <c r="AL559" s="212"/>
      <c r="AM559" s="212"/>
      <c r="AN559" s="212"/>
      <c r="AO559" s="212">
        <v>9863633.52</v>
      </c>
      <c r="AP559" s="212">
        <v>8271664.73</v>
      </c>
      <c r="AQ559" s="212"/>
      <c r="AR559" s="212"/>
    </row>
    <row r="560" spans="1:44" s="137" customFormat="1" ht="24.75" customHeight="1">
      <c r="A560" s="186" t="s">
        <v>596</v>
      </c>
      <c r="B560" s="187" t="s">
        <v>663</v>
      </c>
      <c r="C560" s="188" t="s">
        <v>1076</v>
      </c>
      <c r="D560" s="246" t="s">
        <v>1026</v>
      </c>
      <c r="E560" s="361"/>
      <c r="F560" s="361" t="s">
        <v>237</v>
      </c>
      <c r="G560" s="361"/>
      <c r="H560" s="361" t="s">
        <v>237</v>
      </c>
      <c r="I560" s="361"/>
      <c r="J560" s="361" t="s">
        <v>237</v>
      </c>
      <c r="K560" s="462">
        <f t="shared" si="14"/>
        <v>92620134.13</v>
      </c>
      <c r="L560" s="361" t="s">
        <v>237</v>
      </c>
      <c r="M560" s="361"/>
      <c r="N560" s="361" t="s">
        <v>237</v>
      </c>
      <c r="O560" s="361"/>
      <c r="P560" s="361" t="s">
        <v>237</v>
      </c>
      <c r="Q560" s="443"/>
      <c r="R560" s="361" t="s">
        <v>237</v>
      </c>
      <c r="S560" s="355"/>
      <c r="T560" s="361" t="s">
        <v>237</v>
      </c>
      <c r="U560" s="355"/>
      <c r="V560" s="361" t="s">
        <v>237</v>
      </c>
      <c r="W560" s="463">
        <f t="shared" si="15"/>
        <v>91024749.12</v>
      </c>
      <c r="X560" s="361" t="s">
        <v>237</v>
      </c>
      <c r="Y560" s="355"/>
      <c r="Z560" s="361" t="s">
        <v>237</v>
      </c>
      <c r="AA560" s="355"/>
      <c r="AB560" s="361" t="s">
        <v>237</v>
      </c>
      <c r="AI560" s="212">
        <v>30520116.43</v>
      </c>
      <c r="AJ560" s="212">
        <v>30378130.82</v>
      </c>
      <c r="AK560" s="212">
        <v>41009889.7</v>
      </c>
      <c r="AL560" s="212">
        <v>39607304.4</v>
      </c>
      <c r="AM560" s="212">
        <v>21090128</v>
      </c>
      <c r="AN560" s="212">
        <v>21039313.9</v>
      </c>
      <c r="AQ560" s="212"/>
      <c r="AR560" s="212"/>
    </row>
    <row r="561" spans="1:44" s="137" customFormat="1" ht="22.5">
      <c r="A561" s="186" t="s">
        <v>597</v>
      </c>
      <c r="B561" s="187" t="s">
        <v>664</v>
      </c>
      <c r="C561" s="188" t="s">
        <v>1077</v>
      </c>
      <c r="D561" s="246" t="s">
        <v>1026</v>
      </c>
      <c r="E561" s="361"/>
      <c r="F561" s="361" t="s">
        <v>237</v>
      </c>
      <c r="G561" s="361"/>
      <c r="H561" s="361" t="s">
        <v>237</v>
      </c>
      <c r="I561" s="361"/>
      <c r="J561" s="361" t="s">
        <v>237</v>
      </c>
      <c r="K561" s="462">
        <f t="shared" si="14"/>
        <v>0</v>
      </c>
      <c r="L561" s="361" t="s">
        <v>237</v>
      </c>
      <c r="M561" s="361"/>
      <c r="N561" s="361" t="s">
        <v>237</v>
      </c>
      <c r="O561" s="361"/>
      <c r="P561" s="361" t="s">
        <v>237</v>
      </c>
      <c r="Q561" s="443"/>
      <c r="R561" s="361" t="s">
        <v>237</v>
      </c>
      <c r="S561" s="355"/>
      <c r="T561" s="361" t="s">
        <v>237</v>
      </c>
      <c r="U561" s="355"/>
      <c r="V561" s="361" t="s">
        <v>237</v>
      </c>
      <c r="W561" s="463">
        <f t="shared" si="15"/>
        <v>0</v>
      </c>
      <c r="X561" s="361" t="s">
        <v>237</v>
      </c>
      <c r="Y561" s="355"/>
      <c r="Z561" s="361" t="s">
        <v>237</v>
      </c>
      <c r="AA561" s="355"/>
      <c r="AB561" s="361" t="s">
        <v>237</v>
      </c>
      <c r="AC561" s="212"/>
      <c r="AD561" s="212"/>
      <c r="AE561" s="212"/>
      <c r="AF561" s="212"/>
      <c r="AG561" s="212"/>
      <c r="AH561" s="212"/>
      <c r="AO561" s="212"/>
      <c r="AP561" s="212"/>
      <c r="AQ561" s="212"/>
      <c r="AR561" s="212"/>
    </row>
    <row r="562" spans="1:44" s="137" customFormat="1" ht="27" customHeight="1">
      <c r="A562" s="186" t="s">
        <v>598</v>
      </c>
      <c r="B562" s="187" t="s">
        <v>665</v>
      </c>
      <c r="C562" s="188" t="s">
        <v>1054</v>
      </c>
      <c r="D562" s="246" t="s">
        <v>1026</v>
      </c>
      <c r="E562" s="361"/>
      <c r="F562" s="361" t="s">
        <v>237</v>
      </c>
      <c r="G562" s="361"/>
      <c r="H562" s="361" t="s">
        <v>237</v>
      </c>
      <c r="I562" s="361"/>
      <c r="J562" s="361" t="s">
        <v>237</v>
      </c>
      <c r="K562" s="462">
        <f t="shared" si="14"/>
        <v>0</v>
      </c>
      <c r="L562" s="361" t="s">
        <v>237</v>
      </c>
      <c r="M562" s="361"/>
      <c r="N562" s="361" t="s">
        <v>237</v>
      </c>
      <c r="O562" s="361"/>
      <c r="P562" s="361" t="s">
        <v>237</v>
      </c>
      <c r="Q562" s="443"/>
      <c r="R562" s="361" t="s">
        <v>237</v>
      </c>
      <c r="S562" s="355"/>
      <c r="T562" s="361" t="s">
        <v>237</v>
      </c>
      <c r="U562" s="355"/>
      <c r="V562" s="361" t="s">
        <v>237</v>
      </c>
      <c r="W562" s="463">
        <f t="shared" si="15"/>
        <v>0</v>
      </c>
      <c r="X562" s="361" t="s">
        <v>237</v>
      </c>
      <c r="Y562" s="355"/>
      <c r="Z562" s="361" t="s">
        <v>237</v>
      </c>
      <c r="AA562" s="355"/>
      <c r="AB562" s="361" t="s">
        <v>237</v>
      </c>
      <c r="AC562" s="212"/>
      <c r="AD562" s="212"/>
      <c r="AE562" s="212"/>
      <c r="AF562" s="212"/>
      <c r="AG562" s="212"/>
      <c r="AH562" s="212"/>
      <c r="AI562" s="212"/>
      <c r="AJ562" s="212"/>
      <c r="AK562" s="212"/>
      <c r="AL562" s="212"/>
      <c r="AM562" s="212"/>
      <c r="AN562" s="212"/>
      <c r="AO562" s="212"/>
      <c r="AP562" s="212"/>
      <c r="AQ562" s="212"/>
      <c r="AR562" s="212"/>
    </row>
    <row r="563" spans="1:44" s="137" customFormat="1" ht="20.25" customHeight="1">
      <c r="A563" s="186" t="s">
        <v>599</v>
      </c>
      <c r="B563" s="187" t="s">
        <v>666</v>
      </c>
      <c r="C563" s="188" t="s">
        <v>1078</v>
      </c>
      <c r="D563" s="246" t="s">
        <v>1026</v>
      </c>
      <c r="E563" s="361"/>
      <c r="F563" s="361" t="s">
        <v>237</v>
      </c>
      <c r="G563" s="361"/>
      <c r="H563" s="361" t="s">
        <v>237</v>
      </c>
      <c r="I563" s="361"/>
      <c r="J563" s="361" t="s">
        <v>237</v>
      </c>
      <c r="K563" s="462">
        <f t="shared" si="14"/>
        <v>0</v>
      </c>
      <c r="L563" s="361" t="s">
        <v>237</v>
      </c>
      <c r="M563" s="361"/>
      <c r="N563" s="361" t="s">
        <v>237</v>
      </c>
      <c r="O563" s="361"/>
      <c r="P563" s="361" t="s">
        <v>237</v>
      </c>
      <c r="Q563" s="443"/>
      <c r="R563" s="361" t="s">
        <v>237</v>
      </c>
      <c r="S563" s="355"/>
      <c r="T563" s="361" t="s">
        <v>237</v>
      </c>
      <c r="U563" s="355"/>
      <c r="V563" s="361" t="s">
        <v>237</v>
      </c>
      <c r="W563" s="463">
        <f t="shared" si="15"/>
        <v>0</v>
      </c>
      <c r="X563" s="361" t="s">
        <v>237</v>
      </c>
      <c r="Y563" s="355"/>
      <c r="Z563" s="361" t="s">
        <v>237</v>
      </c>
      <c r="AA563" s="355"/>
      <c r="AB563" s="361" t="s">
        <v>237</v>
      </c>
      <c r="AC563" s="212"/>
      <c r="AD563" s="212"/>
      <c r="AE563" s="212"/>
      <c r="AF563" s="212"/>
      <c r="AG563" s="212"/>
      <c r="AH563" s="212"/>
      <c r="AI563" s="212"/>
      <c r="AJ563" s="212"/>
      <c r="AK563" s="212"/>
      <c r="AL563" s="212"/>
      <c r="AM563" s="212"/>
      <c r="AN563" s="212"/>
      <c r="AO563" s="212"/>
      <c r="AP563" s="212"/>
      <c r="AQ563" s="212"/>
      <c r="AR563" s="212"/>
    </row>
    <row r="564" spans="1:44" s="137" customFormat="1" ht="12.75">
      <c r="A564" s="186" t="s">
        <v>667</v>
      </c>
      <c r="B564" s="187" t="s">
        <v>668</v>
      </c>
      <c r="C564" s="188" t="s">
        <v>1054</v>
      </c>
      <c r="D564" s="246" t="s">
        <v>1026</v>
      </c>
      <c r="E564" s="361"/>
      <c r="F564" s="361" t="s">
        <v>237</v>
      </c>
      <c r="G564" s="361"/>
      <c r="H564" s="361" t="s">
        <v>237</v>
      </c>
      <c r="I564" s="361"/>
      <c r="J564" s="361" t="s">
        <v>237</v>
      </c>
      <c r="K564" s="462">
        <f t="shared" si="14"/>
        <v>0</v>
      </c>
      <c r="L564" s="361" t="s">
        <v>237</v>
      </c>
      <c r="M564" s="361"/>
      <c r="N564" s="361" t="s">
        <v>237</v>
      </c>
      <c r="O564" s="361"/>
      <c r="P564" s="361" t="s">
        <v>237</v>
      </c>
      <c r="Q564" s="443"/>
      <c r="R564" s="361" t="s">
        <v>237</v>
      </c>
      <c r="S564" s="355"/>
      <c r="T564" s="361" t="s">
        <v>237</v>
      </c>
      <c r="U564" s="355"/>
      <c r="V564" s="361" t="s">
        <v>237</v>
      </c>
      <c r="W564" s="463">
        <f t="shared" si="15"/>
        <v>0</v>
      </c>
      <c r="X564" s="361" t="s">
        <v>237</v>
      </c>
      <c r="Y564" s="355"/>
      <c r="Z564" s="361" t="s">
        <v>237</v>
      </c>
      <c r="AA564" s="355"/>
      <c r="AB564" s="361" t="s">
        <v>237</v>
      </c>
      <c r="AC564" s="212"/>
      <c r="AD564" s="212"/>
      <c r="AE564" s="212"/>
      <c r="AF564" s="212"/>
      <c r="AG564" s="212"/>
      <c r="AH564" s="212"/>
      <c r="AI564" s="212"/>
      <c r="AJ564" s="212"/>
      <c r="AK564" s="212"/>
      <c r="AL564" s="212"/>
      <c r="AM564" s="212"/>
      <c r="AN564" s="212"/>
      <c r="AO564" s="212"/>
      <c r="AP564" s="212"/>
      <c r="AQ564" s="212"/>
      <c r="AR564" s="212"/>
    </row>
    <row r="565" spans="1:44" s="6" customFormat="1" ht="21">
      <c r="A565" s="206" t="s">
        <v>600</v>
      </c>
      <c r="B565" s="187" t="s">
        <v>669</v>
      </c>
      <c r="C565" s="188" t="s">
        <v>1054</v>
      </c>
      <c r="D565" s="188" t="s">
        <v>1026</v>
      </c>
      <c r="E565" s="355"/>
      <c r="F565" s="361" t="s">
        <v>237</v>
      </c>
      <c r="G565" s="355"/>
      <c r="H565" s="361" t="s">
        <v>237</v>
      </c>
      <c r="I565" s="355"/>
      <c r="J565" s="361" t="s">
        <v>237</v>
      </c>
      <c r="K565" s="73">
        <f t="shared" si="14"/>
        <v>347549082.46</v>
      </c>
      <c r="L565" s="361" t="s">
        <v>237</v>
      </c>
      <c r="M565" s="355"/>
      <c r="N565" s="361" t="s">
        <v>237</v>
      </c>
      <c r="O565" s="355"/>
      <c r="P565" s="361" t="s">
        <v>237</v>
      </c>
      <c r="Q565" s="443"/>
      <c r="R565" s="361" t="s">
        <v>237</v>
      </c>
      <c r="S565" s="355"/>
      <c r="T565" s="361" t="s">
        <v>237</v>
      </c>
      <c r="U565" s="355"/>
      <c r="V565" s="361" t="s">
        <v>237</v>
      </c>
      <c r="W565" s="68">
        <f t="shared" si="15"/>
        <v>335145422.40999997</v>
      </c>
      <c r="X565" s="361" t="s">
        <v>237</v>
      </c>
      <c r="Y565" s="322"/>
      <c r="Z565" s="323" t="s">
        <v>237</v>
      </c>
      <c r="AA565" s="322"/>
      <c r="AB565" s="323" t="s">
        <v>237</v>
      </c>
      <c r="AC565" s="210">
        <f aca="true" t="shared" si="19" ref="AC565:AH565">SUM(AC567:AC572)</f>
        <v>69561010.82</v>
      </c>
      <c r="AD565" s="210">
        <f t="shared" si="19"/>
        <v>69035848.66</v>
      </c>
      <c r="AE565" s="210">
        <f t="shared" si="19"/>
        <v>91565776.91</v>
      </c>
      <c r="AF565" s="210">
        <f t="shared" si="19"/>
        <v>86453307.05</v>
      </c>
      <c r="AG565" s="210">
        <f t="shared" si="19"/>
        <v>65649010.64</v>
      </c>
      <c r="AH565" s="210">
        <f t="shared" si="19"/>
        <v>62298431.83</v>
      </c>
      <c r="AI565" s="210">
        <f aca="true" t="shared" si="20" ref="AI565:AN565">SUM(AI568:AI572)</f>
        <v>37132808.32</v>
      </c>
      <c r="AJ565" s="210">
        <f t="shared" si="20"/>
        <v>36910489.66</v>
      </c>
      <c r="AK565" s="210">
        <f t="shared" si="20"/>
        <v>44556741.37</v>
      </c>
      <c r="AL565" s="210">
        <f t="shared" si="20"/>
        <v>43038258.27</v>
      </c>
      <c r="AM565" s="210">
        <f t="shared" si="20"/>
        <v>20958254</v>
      </c>
      <c r="AN565" s="210">
        <f t="shared" si="20"/>
        <v>20907746.68</v>
      </c>
      <c r="AO565" s="210">
        <f>SUM(AO567:AO572)</f>
        <v>18125480.4</v>
      </c>
      <c r="AP565" s="210">
        <f>SUM(AP567:AP572)</f>
        <v>16501340.26</v>
      </c>
      <c r="AQ565" s="119"/>
      <c r="AR565" s="119"/>
    </row>
    <row r="566" spans="1:44" s="137" customFormat="1" ht="13.5" customHeight="1">
      <c r="A566" s="186" t="s">
        <v>594</v>
      </c>
      <c r="B566" s="204"/>
      <c r="C566" s="357"/>
      <c r="D566" s="357"/>
      <c r="E566" s="359"/>
      <c r="F566" s="358"/>
      <c r="G566" s="359"/>
      <c r="H566" s="358"/>
      <c r="I566" s="358"/>
      <c r="J566" s="358"/>
      <c r="K566" s="685">
        <f>AC567+AE567+AG567+AI567+AK567+AM567+AO567+AQ567</f>
        <v>244901278.77</v>
      </c>
      <c r="L566" s="358"/>
      <c r="M566" s="359"/>
      <c r="N566" s="358"/>
      <c r="O566" s="359"/>
      <c r="P566" s="358"/>
      <c r="Q566" s="449"/>
      <c r="R566" s="358"/>
      <c r="S566" s="359"/>
      <c r="T566" s="358"/>
      <c r="U566" s="359"/>
      <c r="V566" s="358"/>
      <c r="W566" s="685">
        <f>AD567+AF567+AH567+AJ567+AL567+AN567+AP567+AR567</f>
        <v>234288927.79999995</v>
      </c>
      <c r="X566" s="358"/>
      <c r="Y566" s="358"/>
      <c r="Z566" s="358"/>
      <c r="AA566" s="358"/>
      <c r="AB566" s="358"/>
      <c r="AQ566" s="212"/>
      <c r="AR566" s="212"/>
    </row>
    <row r="567" spans="1:44" s="137" customFormat="1" ht="15" customHeight="1">
      <c r="A567" s="186" t="s">
        <v>595</v>
      </c>
      <c r="B567" s="201" t="s">
        <v>670</v>
      </c>
      <c r="C567" s="246" t="s">
        <v>1075</v>
      </c>
      <c r="D567" s="246" t="s">
        <v>1026</v>
      </c>
      <c r="E567" s="361"/>
      <c r="F567" s="361" t="s">
        <v>237</v>
      </c>
      <c r="G567" s="361"/>
      <c r="H567" s="361" t="s">
        <v>237</v>
      </c>
      <c r="I567" s="361"/>
      <c r="J567" s="361" t="s">
        <v>237</v>
      </c>
      <c r="K567" s="686"/>
      <c r="L567" s="361" t="s">
        <v>237</v>
      </c>
      <c r="M567" s="361"/>
      <c r="N567" s="361" t="s">
        <v>237</v>
      </c>
      <c r="O567" s="361"/>
      <c r="P567" s="361" t="s">
        <v>237</v>
      </c>
      <c r="Q567" s="447"/>
      <c r="R567" s="361" t="s">
        <v>237</v>
      </c>
      <c r="S567" s="361"/>
      <c r="T567" s="361" t="s">
        <v>237</v>
      </c>
      <c r="U567" s="361"/>
      <c r="V567" s="361" t="s">
        <v>237</v>
      </c>
      <c r="W567" s="686"/>
      <c r="X567" s="361" t="s">
        <v>237</v>
      </c>
      <c r="Y567" s="361"/>
      <c r="Z567" s="361" t="s">
        <v>237</v>
      </c>
      <c r="AA567" s="361"/>
      <c r="AB567" s="361" t="s">
        <v>237</v>
      </c>
      <c r="AC567" s="212">
        <v>69561010.82</v>
      </c>
      <c r="AD567" s="212">
        <v>69035848.66</v>
      </c>
      <c r="AE567" s="212">
        <v>91565776.91</v>
      </c>
      <c r="AF567" s="212">
        <v>86453307.05</v>
      </c>
      <c r="AG567" s="212">
        <v>65649010.64</v>
      </c>
      <c r="AH567" s="212">
        <v>62298431.83</v>
      </c>
      <c r="AI567" s="212"/>
      <c r="AJ567" s="212"/>
      <c r="AK567" s="212"/>
      <c r="AL567" s="212"/>
      <c r="AM567" s="212"/>
      <c r="AN567" s="212"/>
      <c r="AO567" s="212">
        <v>18125480.4</v>
      </c>
      <c r="AP567" s="212">
        <v>16501340.26</v>
      </c>
      <c r="AQ567" s="212"/>
      <c r="AR567" s="212"/>
    </row>
    <row r="568" spans="1:44" s="137" customFormat="1" ht="25.5" customHeight="1">
      <c r="A568" s="186" t="s">
        <v>596</v>
      </c>
      <c r="B568" s="187" t="s">
        <v>671</v>
      </c>
      <c r="C568" s="188" t="s">
        <v>1076</v>
      </c>
      <c r="D568" s="246" t="s">
        <v>1026</v>
      </c>
      <c r="E568" s="361"/>
      <c r="F568" s="361" t="s">
        <v>237</v>
      </c>
      <c r="G568" s="361"/>
      <c r="H568" s="361" t="s">
        <v>237</v>
      </c>
      <c r="I568" s="361"/>
      <c r="J568" s="361" t="s">
        <v>237</v>
      </c>
      <c r="K568" s="462">
        <f t="shared" si="14"/>
        <v>102647803.69</v>
      </c>
      <c r="L568" s="361" t="s">
        <v>237</v>
      </c>
      <c r="M568" s="361"/>
      <c r="N568" s="361" t="s">
        <v>237</v>
      </c>
      <c r="O568" s="361"/>
      <c r="P568" s="361" t="s">
        <v>237</v>
      </c>
      <c r="Q568" s="443"/>
      <c r="R568" s="361" t="s">
        <v>237</v>
      </c>
      <c r="S568" s="355"/>
      <c r="T568" s="361" t="s">
        <v>237</v>
      </c>
      <c r="U568" s="355"/>
      <c r="V568" s="361" t="s">
        <v>237</v>
      </c>
      <c r="W568" s="463">
        <f t="shared" si="15"/>
        <v>100856494.61000001</v>
      </c>
      <c r="X568" s="361" t="s">
        <v>237</v>
      </c>
      <c r="Y568" s="355"/>
      <c r="Z568" s="361" t="s">
        <v>237</v>
      </c>
      <c r="AA568" s="355"/>
      <c r="AB568" s="361" t="s">
        <v>237</v>
      </c>
      <c r="AI568" s="212">
        <v>37132808.32</v>
      </c>
      <c r="AJ568" s="212">
        <v>36910489.66</v>
      </c>
      <c r="AK568" s="212">
        <v>44556741.37</v>
      </c>
      <c r="AL568" s="212">
        <v>43038258.27</v>
      </c>
      <c r="AM568" s="212">
        <v>20958254</v>
      </c>
      <c r="AN568" s="212">
        <v>20907746.68</v>
      </c>
      <c r="AQ568" s="212"/>
      <c r="AR568" s="212"/>
    </row>
    <row r="569" spans="1:44" s="137" customFormat="1" ht="26.25" customHeight="1">
      <c r="A569" s="186" t="s">
        <v>597</v>
      </c>
      <c r="B569" s="187" t="s">
        <v>672</v>
      </c>
      <c r="C569" s="188" t="s">
        <v>1077</v>
      </c>
      <c r="D569" s="246" t="s">
        <v>1026</v>
      </c>
      <c r="E569" s="361"/>
      <c r="F569" s="361" t="s">
        <v>237</v>
      </c>
      <c r="G569" s="361"/>
      <c r="H569" s="361" t="s">
        <v>237</v>
      </c>
      <c r="I569" s="361"/>
      <c r="J569" s="361" t="s">
        <v>237</v>
      </c>
      <c r="K569" s="462">
        <f t="shared" si="14"/>
        <v>0</v>
      </c>
      <c r="L569" s="361" t="s">
        <v>237</v>
      </c>
      <c r="M569" s="361"/>
      <c r="N569" s="361" t="s">
        <v>237</v>
      </c>
      <c r="O569" s="361"/>
      <c r="P569" s="361" t="s">
        <v>237</v>
      </c>
      <c r="Q569" s="443"/>
      <c r="R569" s="361" t="s">
        <v>237</v>
      </c>
      <c r="S569" s="355"/>
      <c r="T569" s="361" t="s">
        <v>237</v>
      </c>
      <c r="U569" s="355"/>
      <c r="V569" s="361" t="s">
        <v>237</v>
      </c>
      <c r="W569" s="463">
        <f t="shared" si="15"/>
        <v>0</v>
      </c>
      <c r="X569" s="361" t="s">
        <v>237</v>
      </c>
      <c r="Y569" s="355"/>
      <c r="Z569" s="361" t="s">
        <v>237</v>
      </c>
      <c r="AA569" s="355"/>
      <c r="AB569" s="361" t="s">
        <v>237</v>
      </c>
      <c r="AC569" s="212"/>
      <c r="AD569" s="212"/>
      <c r="AE569" s="212"/>
      <c r="AF569" s="212"/>
      <c r="AG569" s="212"/>
      <c r="AH569" s="212"/>
      <c r="AO569" s="212"/>
      <c r="AP569" s="212"/>
      <c r="AQ569" s="212"/>
      <c r="AR569" s="212"/>
    </row>
    <row r="570" spans="1:44" s="137" customFormat="1" ht="25.5" customHeight="1">
      <c r="A570" s="186" t="s">
        <v>598</v>
      </c>
      <c r="B570" s="187" t="s">
        <v>673</v>
      </c>
      <c r="C570" s="188" t="s">
        <v>1054</v>
      </c>
      <c r="D570" s="246" t="s">
        <v>1026</v>
      </c>
      <c r="E570" s="361"/>
      <c r="F570" s="361" t="s">
        <v>237</v>
      </c>
      <c r="G570" s="361"/>
      <c r="H570" s="361" t="s">
        <v>237</v>
      </c>
      <c r="I570" s="361"/>
      <c r="J570" s="361" t="s">
        <v>237</v>
      </c>
      <c r="K570" s="462">
        <f t="shared" si="14"/>
        <v>0</v>
      </c>
      <c r="L570" s="361" t="s">
        <v>237</v>
      </c>
      <c r="M570" s="361"/>
      <c r="N570" s="361" t="s">
        <v>237</v>
      </c>
      <c r="O570" s="361"/>
      <c r="P570" s="361" t="s">
        <v>237</v>
      </c>
      <c r="Q570" s="443"/>
      <c r="R570" s="361" t="s">
        <v>237</v>
      </c>
      <c r="S570" s="355"/>
      <c r="T570" s="361" t="s">
        <v>237</v>
      </c>
      <c r="U570" s="355"/>
      <c r="V570" s="361" t="s">
        <v>237</v>
      </c>
      <c r="W570" s="463">
        <f t="shared" si="15"/>
        <v>0</v>
      </c>
      <c r="X570" s="361" t="s">
        <v>237</v>
      </c>
      <c r="Y570" s="355"/>
      <c r="Z570" s="361" t="s">
        <v>237</v>
      </c>
      <c r="AA570" s="355"/>
      <c r="AB570" s="361" t="s">
        <v>237</v>
      </c>
      <c r="AC570" s="212"/>
      <c r="AD570" s="212"/>
      <c r="AE570" s="212"/>
      <c r="AF570" s="212"/>
      <c r="AG570" s="212"/>
      <c r="AH570" s="212"/>
      <c r="AI570" s="212"/>
      <c r="AJ570" s="212"/>
      <c r="AK570" s="212"/>
      <c r="AL570" s="212"/>
      <c r="AM570" s="212"/>
      <c r="AN570" s="212"/>
      <c r="AO570" s="212"/>
      <c r="AP570" s="212"/>
      <c r="AQ570" s="212"/>
      <c r="AR570" s="212"/>
    </row>
    <row r="571" spans="1:44" s="137" customFormat="1" ht="24" customHeight="1">
      <c r="A571" s="186" t="s">
        <v>599</v>
      </c>
      <c r="B571" s="187" t="s">
        <v>674</v>
      </c>
      <c r="C571" s="188" t="s">
        <v>1078</v>
      </c>
      <c r="D571" s="246" t="s">
        <v>1026</v>
      </c>
      <c r="E571" s="361"/>
      <c r="F571" s="361" t="s">
        <v>237</v>
      </c>
      <c r="G571" s="361"/>
      <c r="H571" s="361" t="s">
        <v>237</v>
      </c>
      <c r="I571" s="361"/>
      <c r="J571" s="361" t="s">
        <v>237</v>
      </c>
      <c r="K571" s="462">
        <f t="shared" si="14"/>
        <v>0</v>
      </c>
      <c r="L571" s="361" t="s">
        <v>237</v>
      </c>
      <c r="M571" s="361"/>
      <c r="N571" s="361" t="s">
        <v>237</v>
      </c>
      <c r="O571" s="361"/>
      <c r="P571" s="361" t="s">
        <v>237</v>
      </c>
      <c r="Q571" s="443"/>
      <c r="R571" s="361" t="s">
        <v>237</v>
      </c>
      <c r="S571" s="355"/>
      <c r="T571" s="361" t="s">
        <v>237</v>
      </c>
      <c r="U571" s="355"/>
      <c r="V571" s="361" t="s">
        <v>237</v>
      </c>
      <c r="W571" s="463">
        <f t="shared" si="15"/>
        <v>0</v>
      </c>
      <c r="X571" s="361" t="s">
        <v>237</v>
      </c>
      <c r="Y571" s="355"/>
      <c r="Z571" s="361" t="s">
        <v>237</v>
      </c>
      <c r="AA571" s="355"/>
      <c r="AB571" s="361" t="s">
        <v>237</v>
      </c>
      <c r="AC571" s="212"/>
      <c r="AD571" s="212"/>
      <c r="AE571" s="212"/>
      <c r="AF571" s="212"/>
      <c r="AG571" s="212"/>
      <c r="AH571" s="212"/>
      <c r="AI571" s="212"/>
      <c r="AJ571" s="212"/>
      <c r="AK571" s="212"/>
      <c r="AL571" s="212"/>
      <c r="AM571" s="212"/>
      <c r="AN571" s="212"/>
      <c r="AO571" s="212"/>
      <c r="AP571" s="212"/>
      <c r="AQ571" s="212"/>
      <c r="AR571" s="212"/>
    </row>
    <row r="572" spans="1:44" s="137" customFormat="1" ht="12.75">
      <c r="A572" s="186" t="s">
        <v>667</v>
      </c>
      <c r="B572" s="187" t="s">
        <v>675</v>
      </c>
      <c r="C572" s="188" t="s">
        <v>1054</v>
      </c>
      <c r="D572" s="246" t="s">
        <v>1026</v>
      </c>
      <c r="E572" s="361"/>
      <c r="F572" s="361" t="s">
        <v>237</v>
      </c>
      <c r="G572" s="361"/>
      <c r="H572" s="361" t="s">
        <v>237</v>
      </c>
      <c r="I572" s="361"/>
      <c r="J572" s="361" t="s">
        <v>237</v>
      </c>
      <c r="K572" s="462">
        <f t="shared" si="14"/>
        <v>0</v>
      </c>
      <c r="L572" s="361" t="s">
        <v>237</v>
      </c>
      <c r="M572" s="361"/>
      <c r="N572" s="361" t="s">
        <v>237</v>
      </c>
      <c r="O572" s="361"/>
      <c r="P572" s="361" t="s">
        <v>237</v>
      </c>
      <c r="Q572" s="443"/>
      <c r="R572" s="361" t="s">
        <v>237</v>
      </c>
      <c r="S572" s="355"/>
      <c r="T572" s="361" t="s">
        <v>237</v>
      </c>
      <c r="U572" s="355"/>
      <c r="V572" s="361" t="s">
        <v>237</v>
      </c>
      <c r="W572" s="463">
        <f t="shared" si="15"/>
        <v>0</v>
      </c>
      <c r="X572" s="361" t="s">
        <v>237</v>
      </c>
      <c r="Y572" s="355"/>
      <c r="Z572" s="361" t="s">
        <v>237</v>
      </c>
      <c r="AA572" s="355"/>
      <c r="AB572" s="361" t="s">
        <v>237</v>
      </c>
      <c r="AC572" s="212"/>
      <c r="AD572" s="212"/>
      <c r="AE572" s="212"/>
      <c r="AF572" s="212"/>
      <c r="AG572" s="212"/>
      <c r="AH572" s="212"/>
      <c r="AI572" s="212"/>
      <c r="AJ572" s="212"/>
      <c r="AK572" s="212"/>
      <c r="AL572" s="212"/>
      <c r="AM572" s="212"/>
      <c r="AN572" s="212"/>
      <c r="AO572" s="212"/>
      <c r="AP572" s="212"/>
      <c r="AQ572" s="212"/>
      <c r="AR572" s="212"/>
    </row>
    <row r="573" spans="1:44" s="6" customFormat="1" ht="21">
      <c r="A573" s="206" t="s">
        <v>601</v>
      </c>
      <c r="B573" s="187" t="s">
        <v>676</v>
      </c>
      <c r="C573" s="188" t="s">
        <v>1054</v>
      </c>
      <c r="D573" s="188" t="s">
        <v>1026</v>
      </c>
      <c r="E573" s="355"/>
      <c r="F573" s="355" t="s">
        <v>237</v>
      </c>
      <c r="G573" s="355"/>
      <c r="H573" s="355" t="s">
        <v>237</v>
      </c>
      <c r="I573" s="355"/>
      <c r="J573" s="355" t="s">
        <v>237</v>
      </c>
      <c r="K573" s="73">
        <f t="shared" si="14"/>
        <v>82594630.61999999</v>
      </c>
      <c r="L573" s="355" t="s">
        <v>237</v>
      </c>
      <c r="M573" s="355"/>
      <c r="N573" s="355" t="s">
        <v>237</v>
      </c>
      <c r="O573" s="355"/>
      <c r="P573" s="355" t="s">
        <v>237</v>
      </c>
      <c r="Q573" s="443"/>
      <c r="R573" s="355" t="s">
        <v>237</v>
      </c>
      <c r="S573" s="355"/>
      <c r="T573" s="355" t="s">
        <v>237</v>
      </c>
      <c r="U573" s="355"/>
      <c r="V573" s="355" t="s">
        <v>237</v>
      </c>
      <c r="W573" s="68">
        <f t="shared" si="15"/>
        <v>77738651.46000001</v>
      </c>
      <c r="X573" s="355" t="s">
        <v>237</v>
      </c>
      <c r="Y573" s="322"/>
      <c r="Z573" s="322" t="s">
        <v>237</v>
      </c>
      <c r="AA573" s="322"/>
      <c r="AB573" s="322" t="s">
        <v>237</v>
      </c>
      <c r="AC573" s="210">
        <f aca="true" t="shared" si="21" ref="AC573:AH573">SUM(AC575:AC581)</f>
        <v>30503552.31</v>
      </c>
      <c r="AD573" s="210">
        <f t="shared" si="21"/>
        <v>30273260.78</v>
      </c>
      <c r="AE573" s="210">
        <f t="shared" si="21"/>
        <v>24112574.5</v>
      </c>
      <c r="AF573" s="210">
        <f t="shared" si="21"/>
        <v>20815468.75</v>
      </c>
      <c r="AG573" s="210">
        <f t="shared" si="21"/>
        <v>10059122.6</v>
      </c>
      <c r="AH573" s="210">
        <f t="shared" si="21"/>
        <v>9315298.79</v>
      </c>
      <c r="AI573" s="210">
        <f aca="true" t="shared" si="22" ref="AI573:AN573">SUM(AI575:AI581)</f>
        <v>4661947.78</v>
      </c>
      <c r="AJ573" s="210">
        <f t="shared" si="22"/>
        <v>4633849.93</v>
      </c>
      <c r="AK573" s="210">
        <f t="shared" si="22"/>
        <v>3958085.57</v>
      </c>
      <c r="AL573" s="210">
        <f t="shared" si="22"/>
        <v>3823859.24</v>
      </c>
      <c r="AM573" s="210">
        <f t="shared" si="22"/>
        <v>3903856</v>
      </c>
      <c r="AN573" s="210">
        <f t="shared" si="22"/>
        <v>3895533.65</v>
      </c>
      <c r="AO573" s="210">
        <f>SUM(AO575:AO581)</f>
        <v>5395491.86</v>
      </c>
      <c r="AP573" s="210">
        <f>SUM(AP575:AP581)</f>
        <v>4981380.32</v>
      </c>
      <c r="AQ573" s="119"/>
      <c r="AR573" s="119"/>
    </row>
    <row r="574" spans="1:44" s="137" customFormat="1" ht="14.25" customHeight="1">
      <c r="A574" s="186" t="s">
        <v>594</v>
      </c>
      <c r="B574" s="204"/>
      <c r="C574" s="357"/>
      <c r="D574" s="357"/>
      <c r="E574" s="358"/>
      <c r="F574" s="359"/>
      <c r="G574" s="358"/>
      <c r="H574" s="359"/>
      <c r="I574" s="358"/>
      <c r="J574" s="359"/>
      <c r="K574" s="685">
        <f>AC575+AE575+AG575+AI575+AK575+AM575+AO575+AQ575</f>
        <v>70070741.27000001</v>
      </c>
      <c r="L574" s="359"/>
      <c r="M574" s="358"/>
      <c r="N574" s="359"/>
      <c r="O574" s="358"/>
      <c r="P574" s="359"/>
      <c r="Q574" s="449"/>
      <c r="R574" s="358"/>
      <c r="S574" s="359"/>
      <c r="T574" s="359"/>
      <c r="U574" s="358"/>
      <c r="V574" s="359"/>
      <c r="W574" s="685">
        <f>AD575+AF575+AH575+AJ575+AL575+AN575+AP575+AR575</f>
        <v>65385408.64</v>
      </c>
      <c r="X574" s="358"/>
      <c r="Y574" s="359"/>
      <c r="Z574" s="359"/>
      <c r="AA574" s="358"/>
      <c r="AB574" s="358"/>
      <c r="AQ574" s="212"/>
      <c r="AR574" s="212"/>
    </row>
    <row r="575" spans="1:44" s="137" customFormat="1" ht="18.75" customHeight="1">
      <c r="A575" s="186" t="s">
        <v>595</v>
      </c>
      <c r="B575" s="201" t="s">
        <v>677</v>
      </c>
      <c r="C575" s="246" t="s">
        <v>1075</v>
      </c>
      <c r="D575" s="246" t="s">
        <v>1026</v>
      </c>
      <c r="E575" s="361"/>
      <c r="F575" s="361" t="s">
        <v>237</v>
      </c>
      <c r="G575" s="361"/>
      <c r="H575" s="361" t="s">
        <v>237</v>
      </c>
      <c r="I575" s="361"/>
      <c r="J575" s="361" t="s">
        <v>237</v>
      </c>
      <c r="K575" s="686"/>
      <c r="L575" s="361" t="s">
        <v>237</v>
      </c>
      <c r="M575" s="361"/>
      <c r="N575" s="361" t="s">
        <v>237</v>
      </c>
      <c r="O575" s="361"/>
      <c r="P575" s="361" t="s">
        <v>237</v>
      </c>
      <c r="Q575" s="447"/>
      <c r="R575" s="361" t="s">
        <v>237</v>
      </c>
      <c r="S575" s="361"/>
      <c r="T575" s="361" t="s">
        <v>237</v>
      </c>
      <c r="U575" s="361"/>
      <c r="V575" s="361" t="s">
        <v>237</v>
      </c>
      <c r="W575" s="686"/>
      <c r="X575" s="361" t="s">
        <v>237</v>
      </c>
      <c r="Y575" s="361"/>
      <c r="Z575" s="361" t="s">
        <v>237</v>
      </c>
      <c r="AA575" s="361"/>
      <c r="AB575" s="361" t="s">
        <v>237</v>
      </c>
      <c r="AC575" s="212">
        <v>30503552.31</v>
      </c>
      <c r="AD575" s="212">
        <v>30273260.78</v>
      </c>
      <c r="AE575" s="212">
        <v>24112574.5</v>
      </c>
      <c r="AF575" s="212">
        <v>20815468.75</v>
      </c>
      <c r="AG575" s="212">
        <v>10059122.6</v>
      </c>
      <c r="AH575" s="212">
        <v>9315298.79</v>
      </c>
      <c r="AI575" s="212"/>
      <c r="AJ575" s="212"/>
      <c r="AK575" s="212"/>
      <c r="AL575" s="212"/>
      <c r="AM575" s="212"/>
      <c r="AN575" s="212"/>
      <c r="AO575" s="212">
        <v>5395491.86</v>
      </c>
      <c r="AP575" s="212">
        <v>4981380.32</v>
      </c>
      <c r="AQ575" s="212"/>
      <c r="AR575" s="212"/>
    </row>
    <row r="576" spans="1:44" s="137" customFormat="1" ht="24.75" customHeight="1">
      <c r="A576" s="186" t="s">
        <v>596</v>
      </c>
      <c r="B576" s="187" t="s">
        <v>678</v>
      </c>
      <c r="C576" s="188" t="s">
        <v>1076</v>
      </c>
      <c r="D576" s="246" t="s">
        <v>1026</v>
      </c>
      <c r="E576" s="361"/>
      <c r="F576" s="361" t="s">
        <v>237</v>
      </c>
      <c r="G576" s="361"/>
      <c r="H576" s="361" t="s">
        <v>237</v>
      </c>
      <c r="I576" s="361"/>
      <c r="J576" s="361" t="s">
        <v>237</v>
      </c>
      <c r="K576" s="462">
        <f t="shared" si="14"/>
        <v>12523889.35</v>
      </c>
      <c r="L576" s="361" t="s">
        <v>237</v>
      </c>
      <c r="M576" s="361"/>
      <c r="N576" s="361" t="s">
        <v>237</v>
      </c>
      <c r="O576" s="361"/>
      <c r="P576" s="361" t="s">
        <v>237</v>
      </c>
      <c r="Q576" s="443"/>
      <c r="R576" s="361" t="s">
        <v>237</v>
      </c>
      <c r="S576" s="355"/>
      <c r="T576" s="361" t="s">
        <v>237</v>
      </c>
      <c r="U576" s="355"/>
      <c r="V576" s="361" t="s">
        <v>237</v>
      </c>
      <c r="W576" s="463">
        <f t="shared" si="15"/>
        <v>12353242.82</v>
      </c>
      <c r="X576" s="361" t="s">
        <v>237</v>
      </c>
      <c r="Y576" s="355"/>
      <c r="Z576" s="361" t="s">
        <v>237</v>
      </c>
      <c r="AA576" s="355"/>
      <c r="AB576" s="361" t="s">
        <v>237</v>
      </c>
      <c r="AI576" s="212">
        <v>4661947.78</v>
      </c>
      <c r="AJ576" s="212">
        <v>4633849.93</v>
      </c>
      <c r="AK576" s="212">
        <v>3958085.57</v>
      </c>
      <c r="AL576" s="212">
        <v>3823859.24</v>
      </c>
      <c r="AM576" s="212">
        <v>3903856</v>
      </c>
      <c r="AN576" s="212">
        <v>3895533.65</v>
      </c>
      <c r="AQ576" s="212"/>
      <c r="AR576" s="212"/>
    </row>
    <row r="577" spans="1:44" s="137" customFormat="1" ht="22.5">
      <c r="A577" s="186" t="s">
        <v>597</v>
      </c>
      <c r="B577" s="187" t="s">
        <v>679</v>
      </c>
      <c r="C577" s="188" t="s">
        <v>1077</v>
      </c>
      <c r="D577" s="246" t="s">
        <v>1026</v>
      </c>
      <c r="E577" s="361"/>
      <c r="F577" s="361" t="s">
        <v>237</v>
      </c>
      <c r="G577" s="361"/>
      <c r="H577" s="361" t="s">
        <v>237</v>
      </c>
      <c r="I577" s="361"/>
      <c r="J577" s="361" t="s">
        <v>237</v>
      </c>
      <c r="K577" s="462">
        <f t="shared" si="14"/>
        <v>0</v>
      </c>
      <c r="L577" s="361" t="s">
        <v>237</v>
      </c>
      <c r="M577" s="361"/>
      <c r="N577" s="361" t="s">
        <v>237</v>
      </c>
      <c r="O577" s="361"/>
      <c r="P577" s="361" t="s">
        <v>237</v>
      </c>
      <c r="Q577" s="443"/>
      <c r="R577" s="361" t="s">
        <v>237</v>
      </c>
      <c r="S577" s="355"/>
      <c r="T577" s="361" t="s">
        <v>237</v>
      </c>
      <c r="U577" s="355"/>
      <c r="V577" s="361" t="s">
        <v>237</v>
      </c>
      <c r="W577" s="463">
        <f t="shared" si="15"/>
        <v>0</v>
      </c>
      <c r="X577" s="361" t="s">
        <v>237</v>
      </c>
      <c r="Y577" s="355"/>
      <c r="Z577" s="361" t="s">
        <v>237</v>
      </c>
      <c r="AA577" s="355"/>
      <c r="AB577" s="361" t="s">
        <v>237</v>
      </c>
      <c r="AC577" s="212"/>
      <c r="AD577" s="212"/>
      <c r="AE577" s="212"/>
      <c r="AF577" s="212"/>
      <c r="AG577" s="212"/>
      <c r="AH577" s="212"/>
      <c r="AO577" s="212"/>
      <c r="AP577" s="212"/>
      <c r="AQ577" s="212"/>
      <c r="AR577" s="212"/>
    </row>
    <row r="578" spans="1:44" s="137" customFormat="1" ht="27.75" customHeight="1">
      <c r="A578" s="186" t="s">
        <v>598</v>
      </c>
      <c r="B578" s="187" t="s">
        <v>680</v>
      </c>
      <c r="C578" s="188" t="s">
        <v>1054</v>
      </c>
      <c r="D578" s="246" t="s">
        <v>1026</v>
      </c>
      <c r="E578" s="361"/>
      <c r="F578" s="361" t="s">
        <v>237</v>
      </c>
      <c r="G578" s="361"/>
      <c r="H578" s="361" t="s">
        <v>237</v>
      </c>
      <c r="I578" s="361"/>
      <c r="J578" s="361" t="s">
        <v>237</v>
      </c>
      <c r="K578" s="462">
        <f t="shared" si="14"/>
        <v>0</v>
      </c>
      <c r="L578" s="361" t="s">
        <v>237</v>
      </c>
      <c r="M578" s="361"/>
      <c r="N578" s="361" t="s">
        <v>237</v>
      </c>
      <c r="O578" s="361"/>
      <c r="P578" s="361" t="s">
        <v>237</v>
      </c>
      <c r="Q578" s="443"/>
      <c r="R578" s="361" t="s">
        <v>237</v>
      </c>
      <c r="S578" s="355"/>
      <c r="T578" s="361" t="s">
        <v>237</v>
      </c>
      <c r="U578" s="355"/>
      <c r="V578" s="361" t="s">
        <v>237</v>
      </c>
      <c r="W578" s="463">
        <f t="shared" si="15"/>
        <v>0</v>
      </c>
      <c r="X578" s="361" t="s">
        <v>237</v>
      </c>
      <c r="Y578" s="355"/>
      <c r="Z578" s="361" t="s">
        <v>237</v>
      </c>
      <c r="AA578" s="355"/>
      <c r="AB578" s="361" t="s">
        <v>237</v>
      </c>
      <c r="AC578" s="212"/>
      <c r="AD578" s="212"/>
      <c r="AE578" s="212"/>
      <c r="AF578" s="212"/>
      <c r="AG578" s="212"/>
      <c r="AH578" s="212"/>
      <c r="AI578" s="212"/>
      <c r="AJ578" s="212"/>
      <c r="AK578" s="212"/>
      <c r="AL578" s="212"/>
      <c r="AM578" s="212"/>
      <c r="AN578" s="212"/>
      <c r="AO578" s="212"/>
      <c r="AP578" s="212"/>
      <c r="AQ578" s="212"/>
      <c r="AR578" s="212"/>
    </row>
    <row r="579" spans="1:44" s="137" customFormat="1" ht="21.75" customHeight="1">
      <c r="A579" s="186" t="s">
        <v>599</v>
      </c>
      <c r="B579" s="187" t="s">
        <v>681</v>
      </c>
      <c r="C579" s="188" t="s">
        <v>1078</v>
      </c>
      <c r="D579" s="246" t="s">
        <v>1026</v>
      </c>
      <c r="E579" s="361"/>
      <c r="F579" s="361" t="s">
        <v>237</v>
      </c>
      <c r="G579" s="361"/>
      <c r="H579" s="361" t="s">
        <v>237</v>
      </c>
      <c r="I579" s="361"/>
      <c r="J579" s="361" t="s">
        <v>237</v>
      </c>
      <c r="K579" s="462">
        <f t="shared" si="14"/>
        <v>0</v>
      </c>
      <c r="L579" s="361" t="s">
        <v>237</v>
      </c>
      <c r="M579" s="361"/>
      <c r="N579" s="361" t="s">
        <v>237</v>
      </c>
      <c r="O579" s="361"/>
      <c r="P579" s="361" t="s">
        <v>237</v>
      </c>
      <c r="Q579" s="443"/>
      <c r="R579" s="361" t="s">
        <v>237</v>
      </c>
      <c r="S579" s="355"/>
      <c r="T579" s="361" t="s">
        <v>237</v>
      </c>
      <c r="U579" s="355"/>
      <c r="V579" s="361" t="s">
        <v>237</v>
      </c>
      <c r="W579" s="463">
        <f t="shared" si="15"/>
        <v>0</v>
      </c>
      <c r="X579" s="361" t="s">
        <v>237</v>
      </c>
      <c r="Y579" s="355"/>
      <c r="Z579" s="361" t="s">
        <v>237</v>
      </c>
      <c r="AA579" s="355"/>
      <c r="AB579" s="361" t="s">
        <v>237</v>
      </c>
      <c r="AC579" s="212"/>
      <c r="AD579" s="212"/>
      <c r="AE579" s="212"/>
      <c r="AF579" s="212"/>
      <c r="AG579" s="212"/>
      <c r="AH579" s="212"/>
      <c r="AI579" s="212"/>
      <c r="AJ579" s="212"/>
      <c r="AK579" s="212"/>
      <c r="AL579" s="212"/>
      <c r="AM579" s="212"/>
      <c r="AN579" s="212"/>
      <c r="AO579" s="212"/>
      <c r="AP579" s="212"/>
      <c r="AQ579" s="212"/>
      <c r="AR579" s="212"/>
    </row>
    <row r="580" spans="1:44" s="137" customFormat="1" ht="12.75">
      <c r="A580" s="186" t="s">
        <v>667</v>
      </c>
      <c r="B580" s="187" t="s">
        <v>682</v>
      </c>
      <c r="C580" s="188" t="s">
        <v>1054</v>
      </c>
      <c r="D580" s="246" t="s">
        <v>1026</v>
      </c>
      <c r="E580" s="361"/>
      <c r="F580" s="361" t="s">
        <v>237</v>
      </c>
      <c r="G580" s="361"/>
      <c r="H580" s="361" t="s">
        <v>237</v>
      </c>
      <c r="I580" s="361"/>
      <c r="J580" s="361" t="s">
        <v>237</v>
      </c>
      <c r="K580" s="462">
        <f t="shared" si="14"/>
        <v>0</v>
      </c>
      <c r="L580" s="361" t="s">
        <v>237</v>
      </c>
      <c r="M580" s="361"/>
      <c r="N580" s="361" t="s">
        <v>237</v>
      </c>
      <c r="O580" s="361"/>
      <c r="P580" s="361" t="s">
        <v>237</v>
      </c>
      <c r="Q580" s="443"/>
      <c r="R580" s="361" t="s">
        <v>237</v>
      </c>
      <c r="S580" s="355"/>
      <c r="T580" s="361" t="s">
        <v>237</v>
      </c>
      <c r="U580" s="355"/>
      <c r="V580" s="361" t="s">
        <v>237</v>
      </c>
      <c r="W580" s="463">
        <f t="shared" si="15"/>
        <v>0</v>
      </c>
      <c r="X580" s="361" t="s">
        <v>237</v>
      </c>
      <c r="Y580" s="355"/>
      <c r="Z580" s="361" t="s">
        <v>237</v>
      </c>
      <c r="AA580" s="355"/>
      <c r="AB580" s="361" t="s">
        <v>237</v>
      </c>
      <c r="AC580" s="212"/>
      <c r="AD580" s="212"/>
      <c r="AE580" s="212"/>
      <c r="AF580" s="212"/>
      <c r="AG580" s="212"/>
      <c r="AH580" s="212"/>
      <c r="AI580" s="212"/>
      <c r="AJ580" s="212"/>
      <c r="AK580" s="212"/>
      <c r="AL580" s="212"/>
      <c r="AM580" s="212"/>
      <c r="AN580" s="212"/>
      <c r="AO580" s="212"/>
      <c r="AP580" s="212"/>
      <c r="AQ580" s="212"/>
      <c r="AR580" s="212"/>
    </row>
    <row r="581" spans="1:44" s="6" customFormat="1" ht="21" hidden="1">
      <c r="A581" s="200" t="s">
        <v>81</v>
      </c>
      <c r="B581" s="187" t="s">
        <v>683</v>
      </c>
      <c r="C581" s="188" t="s">
        <v>1058</v>
      </c>
      <c r="D581" s="246" t="s">
        <v>1026</v>
      </c>
      <c r="E581" s="361"/>
      <c r="F581" s="361" t="s">
        <v>237</v>
      </c>
      <c r="G581" s="361"/>
      <c r="H581" s="361" t="s">
        <v>237</v>
      </c>
      <c r="I581" s="361"/>
      <c r="J581" s="361" t="s">
        <v>237</v>
      </c>
      <c r="K581" s="461">
        <f>AC581+AE581+AG581+AI581+AK581+AM581+AO581+AQ581</f>
        <v>0</v>
      </c>
      <c r="L581" s="361" t="s">
        <v>237</v>
      </c>
      <c r="M581" s="361"/>
      <c r="N581" s="361" t="s">
        <v>237</v>
      </c>
      <c r="O581" s="361"/>
      <c r="P581" s="361" t="s">
        <v>237</v>
      </c>
      <c r="Q581" s="443"/>
      <c r="R581" s="361" t="s">
        <v>237</v>
      </c>
      <c r="S581" s="355"/>
      <c r="T581" s="361" t="s">
        <v>237</v>
      </c>
      <c r="U581" s="355"/>
      <c r="V581" s="361" t="s">
        <v>237</v>
      </c>
      <c r="W581" s="460">
        <f>AD581+AF581+AH581+AJ581+AL581+AN581+AP581+AR581</f>
        <v>0</v>
      </c>
      <c r="X581" s="361" t="s">
        <v>237</v>
      </c>
      <c r="Y581" s="322"/>
      <c r="Z581" s="323" t="s">
        <v>237</v>
      </c>
      <c r="AA581" s="322"/>
      <c r="AB581" s="323" t="s">
        <v>237</v>
      </c>
      <c r="AC581" s="119"/>
      <c r="AD581" s="119"/>
      <c r="AE581" s="119"/>
      <c r="AF581" s="119"/>
      <c r="AG581" s="119"/>
      <c r="AH581" s="119"/>
      <c r="AI581" s="119"/>
      <c r="AJ581" s="119"/>
      <c r="AK581" s="119"/>
      <c r="AL581" s="119"/>
      <c r="AM581" s="119"/>
      <c r="AN581" s="119"/>
      <c r="AO581" s="119"/>
      <c r="AP581" s="119"/>
      <c r="AQ581" s="119"/>
      <c r="AR581" s="119"/>
    </row>
    <row r="582" spans="1:44" s="6" customFormat="1" ht="21" hidden="1">
      <c r="A582" s="200" t="s">
        <v>82</v>
      </c>
      <c r="B582" s="187" t="s">
        <v>684</v>
      </c>
      <c r="C582" s="188" t="s">
        <v>1071</v>
      </c>
      <c r="D582" s="246" t="s">
        <v>1026</v>
      </c>
      <c r="E582" s="361"/>
      <c r="F582" s="361" t="s">
        <v>237</v>
      </c>
      <c r="G582" s="361"/>
      <c r="H582" s="361" t="s">
        <v>237</v>
      </c>
      <c r="I582" s="361"/>
      <c r="J582" s="361" t="s">
        <v>237</v>
      </c>
      <c r="K582" s="461">
        <f>AC582+AE582+AG582+AI582+AK582+AM582+AO582+AQ582</f>
        <v>0</v>
      </c>
      <c r="L582" s="361" t="s">
        <v>237</v>
      </c>
      <c r="M582" s="361"/>
      <c r="N582" s="361" t="s">
        <v>237</v>
      </c>
      <c r="O582" s="361"/>
      <c r="P582" s="361" t="s">
        <v>237</v>
      </c>
      <c r="Q582" s="443"/>
      <c r="R582" s="361" t="s">
        <v>237</v>
      </c>
      <c r="S582" s="355"/>
      <c r="T582" s="361" t="s">
        <v>237</v>
      </c>
      <c r="U582" s="355"/>
      <c r="V582" s="361" t="s">
        <v>237</v>
      </c>
      <c r="W582" s="460">
        <f>AD582+AF582+AH582+AJ582+AL582+AN582+AP582+AR582</f>
        <v>0</v>
      </c>
      <c r="X582" s="361" t="s">
        <v>237</v>
      </c>
      <c r="Y582" s="322"/>
      <c r="Z582" s="323" t="s">
        <v>237</v>
      </c>
      <c r="AA582" s="322"/>
      <c r="AB582" s="323" t="s">
        <v>237</v>
      </c>
      <c r="AC582" s="119"/>
      <c r="AD582" s="119"/>
      <c r="AE582" s="119"/>
      <c r="AF582" s="119"/>
      <c r="AG582" s="119"/>
      <c r="AH582" s="119"/>
      <c r="AI582" s="119"/>
      <c r="AJ582" s="119"/>
      <c r="AK582" s="119"/>
      <c r="AL582" s="119"/>
      <c r="AM582" s="119"/>
      <c r="AN582" s="119"/>
      <c r="AO582" s="119"/>
      <c r="AP582" s="119"/>
      <c r="AQ582" s="119"/>
      <c r="AR582" s="119"/>
    </row>
    <row r="583" spans="1:44" s="6" customFormat="1" ht="12.75" hidden="1">
      <c r="A583" s="200" t="s">
        <v>84</v>
      </c>
      <c r="B583" s="187" t="s">
        <v>685</v>
      </c>
      <c r="C583" s="188" t="s">
        <v>1025</v>
      </c>
      <c r="D583" s="246" t="s">
        <v>1026</v>
      </c>
      <c r="E583" s="361"/>
      <c r="F583" s="361" t="s">
        <v>237</v>
      </c>
      <c r="G583" s="361"/>
      <c r="H583" s="361" t="s">
        <v>237</v>
      </c>
      <c r="I583" s="361"/>
      <c r="J583" s="361" t="s">
        <v>237</v>
      </c>
      <c r="K583" s="461">
        <f>AC583+AE583+AG583+AI583+AK583+AM583+AO583+AQ583</f>
        <v>0</v>
      </c>
      <c r="L583" s="361" t="s">
        <v>237</v>
      </c>
      <c r="M583" s="361"/>
      <c r="N583" s="361" t="s">
        <v>237</v>
      </c>
      <c r="O583" s="361"/>
      <c r="P583" s="361" t="s">
        <v>237</v>
      </c>
      <c r="Q583" s="443"/>
      <c r="R583" s="361" t="s">
        <v>237</v>
      </c>
      <c r="S583" s="355"/>
      <c r="T583" s="361" t="s">
        <v>237</v>
      </c>
      <c r="U583" s="355"/>
      <c r="V583" s="361" t="s">
        <v>237</v>
      </c>
      <c r="W583" s="460">
        <f>AD583+AF583+AH583+AJ583+AL583+AN583+AP583+AR583</f>
        <v>0</v>
      </c>
      <c r="X583" s="361" t="s">
        <v>237</v>
      </c>
      <c r="Y583" s="322"/>
      <c r="Z583" s="323" t="s">
        <v>237</v>
      </c>
      <c r="AA583" s="322"/>
      <c r="AB583" s="323" t="s">
        <v>237</v>
      </c>
      <c r="AC583" s="119"/>
      <c r="AD583" s="119"/>
      <c r="AE583" s="119"/>
      <c r="AF583" s="119"/>
      <c r="AG583" s="119"/>
      <c r="AH583" s="119"/>
      <c r="AI583" s="119"/>
      <c r="AJ583" s="119"/>
      <c r="AK583" s="119"/>
      <c r="AL583" s="119"/>
      <c r="AM583" s="119"/>
      <c r="AN583" s="119"/>
      <c r="AO583" s="119"/>
      <c r="AP583" s="119"/>
      <c r="AQ583" s="119"/>
      <c r="AR583" s="119"/>
    </row>
    <row r="584" spans="1:44" s="6" customFormat="1" ht="31.5" hidden="1">
      <c r="A584" s="55" t="s">
        <v>853</v>
      </c>
      <c r="B584" s="51" t="s">
        <v>854</v>
      </c>
      <c r="C584" s="188" t="s">
        <v>1025</v>
      </c>
      <c r="D584" s="188" t="s">
        <v>1026</v>
      </c>
      <c r="E584" s="355"/>
      <c r="F584" s="377" t="s">
        <v>237</v>
      </c>
      <c r="G584" s="377" t="s">
        <v>237</v>
      </c>
      <c r="H584" s="377" t="s">
        <v>237</v>
      </c>
      <c r="I584" s="377" t="s">
        <v>237</v>
      </c>
      <c r="J584" s="377" t="s">
        <v>237</v>
      </c>
      <c r="K584" s="461">
        <f>AC584+AE584+AG584+AI584+AK584+AM584+AO584+AQ584</f>
        <v>0</v>
      </c>
      <c r="L584" s="377" t="s">
        <v>237</v>
      </c>
      <c r="M584" s="377" t="s">
        <v>237</v>
      </c>
      <c r="N584" s="377" t="s">
        <v>237</v>
      </c>
      <c r="O584" s="377" t="s">
        <v>237</v>
      </c>
      <c r="P584" s="377" t="s">
        <v>237</v>
      </c>
      <c r="Q584" s="378"/>
      <c r="R584" s="377" t="s">
        <v>237</v>
      </c>
      <c r="S584" s="377" t="s">
        <v>237</v>
      </c>
      <c r="T584" s="377" t="s">
        <v>237</v>
      </c>
      <c r="U584" s="377" t="s">
        <v>237</v>
      </c>
      <c r="V584" s="377" t="s">
        <v>237</v>
      </c>
      <c r="W584" s="460">
        <f>AD584+AF584+AH584+AJ584+AL584+AN584+AP584+AR584</f>
        <v>0</v>
      </c>
      <c r="X584" s="377" t="s">
        <v>237</v>
      </c>
      <c r="Y584" s="178" t="s">
        <v>237</v>
      </c>
      <c r="Z584" s="178" t="s">
        <v>237</v>
      </c>
      <c r="AA584" s="178" t="s">
        <v>237</v>
      </c>
      <c r="AB584" s="178" t="s">
        <v>237</v>
      </c>
      <c r="AC584" s="119"/>
      <c r="AD584" s="119"/>
      <c r="AE584" s="119"/>
      <c r="AF584" s="119"/>
      <c r="AG584" s="119"/>
      <c r="AH584" s="119"/>
      <c r="AI584" s="119"/>
      <c r="AJ584" s="119"/>
      <c r="AK584" s="119"/>
      <c r="AL584" s="119"/>
      <c r="AM584" s="119"/>
      <c r="AN584" s="119"/>
      <c r="AO584" s="119"/>
      <c r="AP584" s="119"/>
      <c r="AQ584" s="119"/>
      <c r="AR584" s="119"/>
    </row>
    <row r="585" spans="1:44" s="69" customFormat="1" ht="56.25">
      <c r="A585" s="117" t="s">
        <v>855</v>
      </c>
      <c r="B585" s="49" t="s">
        <v>912</v>
      </c>
      <c r="C585" s="43" t="s">
        <v>1025</v>
      </c>
      <c r="D585" s="43" t="s">
        <v>1026</v>
      </c>
      <c r="E585" s="209"/>
      <c r="F585" s="209" t="s">
        <v>237</v>
      </c>
      <c r="G585" s="209"/>
      <c r="H585" s="209" t="s">
        <v>237</v>
      </c>
      <c r="I585" s="209"/>
      <c r="J585" s="209" t="s">
        <v>237</v>
      </c>
      <c r="K585" s="73">
        <f>'Расш.зарпл.в ФУ'!D7</f>
        <v>22870.1659726224</v>
      </c>
      <c r="L585" s="209" t="s">
        <v>237</v>
      </c>
      <c r="M585" s="209"/>
      <c r="N585" s="209" t="s">
        <v>237</v>
      </c>
      <c r="O585" s="209"/>
      <c r="P585" s="209" t="s">
        <v>237</v>
      </c>
      <c r="Q585" s="209"/>
      <c r="R585" s="209" t="s">
        <v>237</v>
      </c>
      <c r="S585" s="209"/>
      <c r="T585" s="209" t="s">
        <v>237</v>
      </c>
      <c r="U585" s="209"/>
      <c r="V585" s="209" t="s">
        <v>237</v>
      </c>
      <c r="W585" s="68">
        <f>'Расш.зарпл.в ФУ'!E7</f>
        <v>21375.46039650904</v>
      </c>
      <c r="X585" s="209" t="s">
        <v>237</v>
      </c>
      <c r="Y585" s="209"/>
      <c r="Z585" s="209" t="s">
        <v>237</v>
      </c>
      <c r="AA585" s="209"/>
      <c r="AB585" s="209" t="s">
        <v>237</v>
      </c>
      <c r="AC585" s="701" t="s">
        <v>623</v>
      </c>
      <c r="AD585" s="691"/>
      <c r="AE585" s="701" t="s">
        <v>457</v>
      </c>
      <c r="AF585" s="691"/>
      <c r="AG585" s="690" t="s">
        <v>458</v>
      </c>
      <c r="AH585" s="691"/>
      <c r="AI585" s="690" t="s">
        <v>459</v>
      </c>
      <c r="AJ585" s="691"/>
      <c r="AK585" s="690" t="s">
        <v>460</v>
      </c>
      <c r="AL585" s="691"/>
      <c r="AM585" s="690" t="s">
        <v>729</v>
      </c>
      <c r="AN585" s="691"/>
      <c r="AO585" s="690" t="s">
        <v>730</v>
      </c>
      <c r="AP585" s="691"/>
      <c r="AQ585" s="690" t="s">
        <v>731</v>
      </c>
      <c r="AR585" s="691"/>
    </row>
    <row r="586" spans="1:28" s="6" customFormat="1" ht="25.5" customHeight="1">
      <c r="A586" s="164" t="s">
        <v>447</v>
      </c>
      <c r="B586" s="207"/>
      <c r="C586" s="670" t="s">
        <v>1025</v>
      </c>
      <c r="D586" s="150"/>
      <c r="E586" s="692"/>
      <c r="F586" s="383"/>
      <c r="G586" s="694"/>
      <c r="H586" s="383"/>
      <c r="I586" s="694"/>
      <c r="J586" s="383"/>
      <c r="K586" s="462"/>
      <c r="L586" s="383"/>
      <c r="M586" s="694"/>
      <c r="N586" s="383"/>
      <c r="O586" s="694"/>
      <c r="P586" s="383"/>
      <c r="Q586" s="694"/>
      <c r="R586" s="383"/>
      <c r="S586" s="694"/>
      <c r="T586" s="383"/>
      <c r="U586" s="694"/>
      <c r="V586" s="383"/>
      <c r="W586" s="463"/>
      <c r="X586" s="383"/>
      <c r="Y586" s="704"/>
      <c r="Z586" s="326"/>
      <c r="AA586" s="704"/>
      <c r="AB586" s="326"/>
    </row>
    <row r="587" spans="1:44" s="6" customFormat="1" ht="33.75" customHeight="1" hidden="1">
      <c r="A587" s="164" t="s">
        <v>856</v>
      </c>
      <c r="B587" s="115" t="s">
        <v>959</v>
      </c>
      <c r="C587" s="671"/>
      <c r="D587" s="149" t="s">
        <v>1026</v>
      </c>
      <c r="E587" s="693"/>
      <c r="F587" s="384" t="s">
        <v>237</v>
      </c>
      <c r="G587" s="693"/>
      <c r="H587" s="384" t="s">
        <v>237</v>
      </c>
      <c r="I587" s="693"/>
      <c r="J587" s="384" t="s">
        <v>237</v>
      </c>
      <c r="K587" s="462">
        <f aca="true" t="shared" si="23" ref="K587:K595">AC588+AE588+AG588+AI588+AK588+AM588+AO588+AQ588</f>
        <v>0</v>
      </c>
      <c r="L587" s="384" t="s">
        <v>237</v>
      </c>
      <c r="M587" s="693"/>
      <c r="N587" s="384" t="s">
        <v>237</v>
      </c>
      <c r="O587" s="693"/>
      <c r="P587" s="384" t="s">
        <v>237</v>
      </c>
      <c r="Q587" s="693"/>
      <c r="R587" s="384" t="s">
        <v>237</v>
      </c>
      <c r="S587" s="693"/>
      <c r="T587" s="384" t="s">
        <v>237</v>
      </c>
      <c r="U587" s="693"/>
      <c r="V587" s="384" t="s">
        <v>237</v>
      </c>
      <c r="W587" s="463"/>
      <c r="X587" s="384" t="s">
        <v>237</v>
      </c>
      <c r="Y587" s="705"/>
      <c r="Z587" s="327" t="s">
        <v>237</v>
      </c>
      <c r="AA587" s="705"/>
      <c r="AB587" s="327" t="s">
        <v>237</v>
      </c>
      <c r="AC587" s="210">
        <f>AC596</f>
        <v>19955.26293859649</v>
      </c>
      <c r="AD587" s="210">
        <f>AD596</f>
        <v>19223.57811159844</v>
      </c>
      <c r="AE587" s="210">
        <v>17222.22</v>
      </c>
      <c r="AF587" s="210">
        <v>15629.46</v>
      </c>
      <c r="AG587" s="210">
        <f>AG596</f>
        <v>23386.417205123304</v>
      </c>
      <c r="AH587" s="210">
        <f aca="true" t="shared" si="24" ref="AH587:AP587">AH596</f>
        <v>20867.52348977251</v>
      </c>
      <c r="AI587" s="210">
        <f t="shared" si="24"/>
        <v>20105.789878097523</v>
      </c>
      <c r="AJ587" s="210">
        <f t="shared" si="24"/>
        <v>20793.392313106036</v>
      </c>
      <c r="AK587" s="210">
        <f t="shared" si="24"/>
        <v>28700.475956911632</v>
      </c>
      <c r="AL587" s="210">
        <f t="shared" si="24"/>
        <v>27878.135490485565</v>
      </c>
      <c r="AM587" s="210">
        <f t="shared" si="24"/>
        <v>30820.504332358672</v>
      </c>
      <c r="AN587" s="210">
        <f t="shared" si="24"/>
        <v>29874.61257797271</v>
      </c>
      <c r="AO587" s="210">
        <f t="shared" si="24"/>
        <v>20643.074550264548</v>
      </c>
      <c r="AP587" s="210">
        <f t="shared" si="24"/>
        <v>17345.993537234044</v>
      </c>
      <c r="AQ587" s="210">
        <v>23850</v>
      </c>
      <c r="AR587" s="210">
        <v>23847.55</v>
      </c>
    </row>
    <row r="588" spans="1:44" s="6" customFormat="1" ht="45" customHeight="1" hidden="1">
      <c r="A588" s="164" t="s">
        <v>960</v>
      </c>
      <c r="B588" s="52" t="s">
        <v>857</v>
      </c>
      <c r="C588" s="97" t="s">
        <v>1025</v>
      </c>
      <c r="D588" s="97" t="s">
        <v>1026</v>
      </c>
      <c r="E588" s="385"/>
      <c r="F588" s="377" t="s">
        <v>237</v>
      </c>
      <c r="G588" s="385"/>
      <c r="H588" s="377" t="s">
        <v>237</v>
      </c>
      <c r="I588" s="385"/>
      <c r="J588" s="377" t="s">
        <v>237</v>
      </c>
      <c r="K588" s="462">
        <f t="shared" si="23"/>
        <v>0</v>
      </c>
      <c r="L588" s="377" t="s">
        <v>237</v>
      </c>
      <c r="M588" s="385"/>
      <c r="N588" s="377" t="s">
        <v>237</v>
      </c>
      <c r="O588" s="385"/>
      <c r="P588" s="377" t="s">
        <v>237</v>
      </c>
      <c r="Q588" s="385"/>
      <c r="R588" s="377" t="s">
        <v>237</v>
      </c>
      <c r="S588" s="385"/>
      <c r="T588" s="377" t="s">
        <v>237</v>
      </c>
      <c r="U588" s="385"/>
      <c r="V588" s="377" t="s">
        <v>237</v>
      </c>
      <c r="W588" s="463"/>
      <c r="X588" s="377" t="s">
        <v>237</v>
      </c>
      <c r="Y588" s="354"/>
      <c r="Z588" s="178" t="s">
        <v>237</v>
      </c>
      <c r="AA588" s="354"/>
      <c r="AB588" s="178" t="s">
        <v>237</v>
      </c>
      <c r="AC588" s="119"/>
      <c r="AD588" s="119"/>
      <c r="AE588" s="119"/>
      <c r="AF588" s="119"/>
      <c r="AG588" s="119"/>
      <c r="AH588" s="119"/>
      <c r="AI588" s="119"/>
      <c r="AJ588" s="119"/>
      <c r="AK588" s="119"/>
      <c r="AL588" s="119"/>
      <c r="AM588" s="119"/>
      <c r="AN588" s="119"/>
      <c r="AO588" s="119"/>
      <c r="AP588" s="119"/>
      <c r="AQ588" s="119"/>
      <c r="AR588" s="119"/>
    </row>
    <row r="589" spans="1:44" s="6" customFormat="1" ht="52.5" customHeight="1" hidden="1">
      <c r="A589" s="164" t="s">
        <v>961</v>
      </c>
      <c r="B589" s="51" t="s">
        <v>858</v>
      </c>
      <c r="C589" s="97" t="s">
        <v>1025</v>
      </c>
      <c r="D589" s="97" t="s">
        <v>1026</v>
      </c>
      <c r="E589" s="385"/>
      <c r="F589" s="377" t="s">
        <v>237</v>
      </c>
      <c r="G589" s="385"/>
      <c r="H589" s="377" t="s">
        <v>237</v>
      </c>
      <c r="I589" s="385"/>
      <c r="J589" s="377" t="s">
        <v>237</v>
      </c>
      <c r="K589" s="462">
        <f t="shared" si="23"/>
        <v>0</v>
      </c>
      <c r="L589" s="377" t="s">
        <v>237</v>
      </c>
      <c r="M589" s="385"/>
      <c r="N589" s="377" t="s">
        <v>237</v>
      </c>
      <c r="O589" s="385"/>
      <c r="P589" s="377" t="s">
        <v>237</v>
      </c>
      <c r="Q589" s="385"/>
      <c r="R589" s="377" t="s">
        <v>237</v>
      </c>
      <c r="S589" s="385"/>
      <c r="T589" s="377" t="s">
        <v>237</v>
      </c>
      <c r="U589" s="385"/>
      <c r="V589" s="377" t="s">
        <v>237</v>
      </c>
      <c r="W589" s="463"/>
      <c r="X589" s="377" t="s">
        <v>237</v>
      </c>
      <c r="Y589" s="354"/>
      <c r="Z589" s="178" t="s">
        <v>237</v>
      </c>
      <c r="AA589" s="354"/>
      <c r="AB589" s="178" t="s">
        <v>237</v>
      </c>
      <c r="AC589" s="119"/>
      <c r="AD589" s="119"/>
      <c r="AE589" s="119"/>
      <c r="AF589" s="119"/>
      <c r="AG589" s="119"/>
      <c r="AH589" s="119"/>
      <c r="AI589" s="119"/>
      <c r="AJ589" s="119"/>
      <c r="AK589" s="119"/>
      <c r="AL589" s="119"/>
      <c r="AM589" s="119"/>
      <c r="AN589" s="119"/>
      <c r="AO589" s="119"/>
      <c r="AP589" s="119"/>
      <c r="AQ589" s="119"/>
      <c r="AR589" s="119"/>
    </row>
    <row r="590" spans="1:44" s="6" customFormat="1" ht="50.25" customHeight="1" hidden="1">
      <c r="A590" s="164" t="s">
        <v>962</v>
      </c>
      <c r="B590" s="51" t="s">
        <v>860</v>
      </c>
      <c r="C590" s="97" t="s">
        <v>1025</v>
      </c>
      <c r="D590" s="97" t="s">
        <v>1026</v>
      </c>
      <c r="E590" s="385"/>
      <c r="F590" s="377" t="s">
        <v>237</v>
      </c>
      <c r="G590" s="385"/>
      <c r="H590" s="377" t="s">
        <v>237</v>
      </c>
      <c r="I590" s="385"/>
      <c r="J590" s="377" t="s">
        <v>237</v>
      </c>
      <c r="K590" s="462">
        <f t="shared" si="23"/>
        <v>0</v>
      </c>
      <c r="L590" s="377" t="s">
        <v>237</v>
      </c>
      <c r="M590" s="385"/>
      <c r="N590" s="377" t="s">
        <v>237</v>
      </c>
      <c r="O590" s="385"/>
      <c r="P590" s="377" t="s">
        <v>237</v>
      </c>
      <c r="Q590" s="385"/>
      <c r="R590" s="377" t="s">
        <v>237</v>
      </c>
      <c r="S590" s="385"/>
      <c r="T590" s="377" t="s">
        <v>237</v>
      </c>
      <c r="U590" s="385"/>
      <c r="V590" s="377" t="s">
        <v>237</v>
      </c>
      <c r="W590" s="463"/>
      <c r="X590" s="377" t="s">
        <v>237</v>
      </c>
      <c r="Y590" s="354"/>
      <c r="Z590" s="178" t="s">
        <v>237</v>
      </c>
      <c r="AA590" s="354"/>
      <c r="AB590" s="178" t="s">
        <v>237</v>
      </c>
      <c r="AC590" s="119"/>
      <c r="AD590" s="119"/>
      <c r="AE590" s="119"/>
      <c r="AF590" s="119"/>
      <c r="AG590" s="119"/>
      <c r="AH590" s="119"/>
      <c r="AI590" s="119"/>
      <c r="AJ590" s="119"/>
      <c r="AK590" s="119"/>
      <c r="AL590" s="119"/>
      <c r="AM590" s="119"/>
      <c r="AN590" s="119"/>
      <c r="AO590" s="119"/>
      <c r="AP590" s="119"/>
      <c r="AQ590" s="119"/>
      <c r="AR590" s="119"/>
    </row>
    <row r="591" spans="1:44" s="6" customFormat="1" ht="56.25" customHeight="1" hidden="1">
      <c r="A591" s="164" t="s">
        <v>859</v>
      </c>
      <c r="B591" s="51" t="s">
        <v>862</v>
      </c>
      <c r="C591" s="97" t="s">
        <v>1025</v>
      </c>
      <c r="D591" s="97" t="s">
        <v>1026</v>
      </c>
      <c r="E591" s="378"/>
      <c r="F591" s="377" t="s">
        <v>237</v>
      </c>
      <c r="G591" s="378"/>
      <c r="H591" s="377" t="s">
        <v>237</v>
      </c>
      <c r="I591" s="378"/>
      <c r="J591" s="377" t="s">
        <v>237</v>
      </c>
      <c r="K591" s="462">
        <f t="shared" si="23"/>
        <v>0</v>
      </c>
      <c r="L591" s="377" t="s">
        <v>237</v>
      </c>
      <c r="M591" s="378"/>
      <c r="N591" s="377" t="s">
        <v>237</v>
      </c>
      <c r="O591" s="378"/>
      <c r="P591" s="377" t="s">
        <v>237</v>
      </c>
      <c r="Q591" s="378"/>
      <c r="R591" s="377" t="s">
        <v>237</v>
      </c>
      <c r="S591" s="378"/>
      <c r="T591" s="377" t="s">
        <v>237</v>
      </c>
      <c r="U591" s="378"/>
      <c r="V591" s="377" t="s">
        <v>237</v>
      </c>
      <c r="W591" s="463"/>
      <c r="X591" s="377" t="s">
        <v>237</v>
      </c>
      <c r="Y591" s="165"/>
      <c r="Z591" s="178" t="s">
        <v>237</v>
      </c>
      <c r="AA591" s="165"/>
      <c r="AB591" s="178" t="s">
        <v>237</v>
      </c>
      <c r="AC591" s="119"/>
      <c r="AD591" s="119"/>
      <c r="AE591" s="119"/>
      <c r="AF591" s="119"/>
      <c r="AG591" s="119"/>
      <c r="AH591" s="119"/>
      <c r="AI591" s="119"/>
      <c r="AJ591" s="119"/>
      <c r="AK591" s="119"/>
      <c r="AL591" s="119"/>
      <c r="AM591" s="119"/>
      <c r="AN591" s="119"/>
      <c r="AO591" s="119"/>
      <c r="AP591" s="119"/>
      <c r="AQ591" s="119"/>
      <c r="AR591" s="119"/>
    </row>
    <row r="592" spans="1:44" s="6" customFormat="1" ht="79.5" customHeight="1" hidden="1">
      <c r="A592" s="164" t="s">
        <v>861</v>
      </c>
      <c r="B592" s="51" t="s">
        <v>864</v>
      </c>
      <c r="C592" s="97" t="s">
        <v>1025</v>
      </c>
      <c r="D592" s="97" t="s">
        <v>1026</v>
      </c>
      <c r="E592" s="378"/>
      <c r="F592" s="377" t="s">
        <v>237</v>
      </c>
      <c r="G592" s="378"/>
      <c r="H592" s="377" t="s">
        <v>237</v>
      </c>
      <c r="I592" s="378"/>
      <c r="J592" s="377" t="s">
        <v>237</v>
      </c>
      <c r="K592" s="462">
        <f t="shared" si="23"/>
        <v>0</v>
      </c>
      <c r="L592" s="377" t="s">
        <v>237</v>
      </c>
      <c r="M592" s="378"/>
      <c r="N592" s="377" t="s">
        <v>237</v>
      </c>
      <c r="O592" s="378"/>
      <c r="P592" s="377" t="s">
        <v>237</v>
      </c>
      <c r="Q592" s="378"/>
      <c r="R592" s="377" t="s">
        <v>237</v>
      </c>
      <c r="S592" s="378"/>
      <c r="T592" s="377" t="s">
        <v>237</v>
      </c>
      <c r="U592" s="378"/>
      <c r="V592" s="377" t="s">
        <v>237</v>
      </c>
      <c r="W592" s="463"/>
      <c r="X592" s="377" t="s">
        <v>237</v>
      </c>
      <c r="Y592" s="165"/>
      <c r="Z592" s="178" t="s">
        <v>237</v>
      </c>
      <c r="AA592" s="165"/>
      <c r="AB592" s="178" t="s">
        <v>237</v>
      </c>
      <c r="AC592" s="119"/>
      <c r="AD592" s="119"/>
      <c r="AE592" s="119"/>
      <c r="AF592" s="119"/>
      <c r="AG592" s="119"/>
      <c r="AH592" s="119"/>
      <c r="AI592" s="119"/>
      <c r="AJ592" s="119"/>
      <c r="AK592" s="119"/>
      <c r="AL592" s="119"/>
      <c r="AM592" s="119"/>
      <c r="AN592" s="119"/>
      <c r="AO592" s="119"/>
      <c r="AP592" s="119"/>
      <c r="AQ592" s="119"/>
      <c r="AR592" s="119"/>
    </row>
    <row r="593" spans="1:44" s="6" customFormat="1" ht="81.75" customHeight="1" hidden="1">
      <c r="A593" s="164" t="s">
        <v>863</v>
      </c>
      <c r="B593" s="51" t="s">
        <v>866</v>
      </c>
      <c r="C593" s="97" t="s">
        <v>1025</v>
      </c>
      <c r="D593" s="97" t="s">
        <v>1026</v>
      </c>
      <c r="E593" s="378"/>
      <c r="F593" s="377" t="s">
        <v>237</v>
      </c>
      <c r="G593" s="378"/>
      <c r="H593" s="377" t="s">
        <v>237</v>
      </c>
      <c r="I593" s="378"/>
      <c r="J593" s="377" t="s">
        <v>237</v>
      </c>
      <c r="K593" s="462">
        <f t="shared" si="23"/>
        <v>0</v>
      </c>
      <c r="L593" s="377" t="s">
        <v>237</v>
      </c>
      <c r="M593" s="378"/>
      <c r="N593" s="377" t="s">
        <v>237</v>
      </c>
      <c r="O593" s="378"/>
      <c r="P593" s="377" t="s">
        <v>237</v>
      </c>
      <c r="Q593" s="378"/>
      <c r="R593" s="377" t="s">
        <v>237</v>
      </c>
      <c r="S593" s="378"/>
      <c r="T593" s="377" t="s">
        <v>237</v>
      </c>
      <c r="U593" s="378"/>
      <c r="V593" s="377" t="s">
        <v>237</v>
      </c>
      <c r="W593" s="463"/>
      <c r="X593" s="377" t="s">
        <v>237</v>
      </c>
      <c r="Y593" s="165"/>
      <c r="Z593" s="178" t="s">
        <v>237</v>
      </c>
      <c r="AA593" s="165"/>
      <c r="AB593" s="178" t="s">
        <v>237</v>
      </c>
      <c r="AC593" s="119"/>
      <c r="AD593" s="119"/>
      <c r="AE593" s="119"/>
      <c r="AF593" s="119"/>
      <c r="AG593" s="119"/>
      <c r="AH593" s="119"/>
      <c r="AI593" s="119"/>
      <c r="AJ593" s="119"/>
      <c r="AK593" s="119"/>
      <c r="AL593" s="119"/>
      <c r="AM593" s="119"/>
      <c r="AN593" s="119"/>
      <c r="AO593" s="119"/>
      <c r="AP593" s="119"/>
      <c r="AQ593" s="119"/>
      <c r="AR593" s="119"/>
    </row>
    <row r="594" spans="1:44" s="6" customFormat="1" ht="67.5" customHeight="1" hidden="1">
      <c r="A594" s="164" t="s">
        <v>865</v>
      </c>
      <c r="B594" s="51" t="s">
        <v>963</v>
      </c>
      <c r="C594" s="97" t="s">
        <v>1025</v>
      </c>
      <c r="D594" s="97" t="s">
        <v>1026</v>
      </c>
      <c r="E594" s="378"/>
      <c r="F594" s="377" t="s">
        <v>237</v>
      </c>
      <c r="G594" s="378"/>
      <c r="H594" s="377" t="s">
        <v>237</v>
      </c>
      <c r="I594" s="378"/>
      <c r="J594" s="377" t="s">
        <v>237</v>
      </c>
      <c r="K594" s="462">
        <f t="shared" si="23"/>
        <v>0</v>
      </c>
      <c r="L594" s="377" t="s">
        <v>237</v>
      </c>
      <c r="M594" s="378"/>
      <c r="N594" s="377" t="s">
        <v>237</v>
      </c>
      <c r="O594" s="378"/>
      <c r="P594" s="377" t="s">
        <v>237</v>
      </c>
      <c r="Q594" s="378"/>
      <c r="R594" s="377" t="s">
        <v>237</v>
      </c>
      <c r="S594" s="378"/>
      <c r="T594" s="377" t="s">
        <v>237</v>
      </c>
      <c r="U594" s="378"/>
      <c r="V594" s="377" t="s">
        <v>237</v>
      </c>
      <c r="W594" s="463"/>
      <c r="X594" s="377" t="s">
        <v>237</v>
      </c>
      <c r="Y594" s="165"/>
      <c r="Z594" s="178" t="s">
        <v>237</v>
      </c>
      <c r="AA594" s="165"/>
      <c r="AB594" s="178" t="s">
        <v>237</v>
      </c>
      <c r="AC594" s="119"/>
      <c r="AD594" s="119"/>
      <c r="AE594" s="119"/>
      <c r="AF594" s="119"/>
      <c r="AG594" s="119"/>
      <c r="AH594" s="119"/>
      <c r="AI594" s="119"/>
      <c r="AJ594" s="119"/>
      <c r="AK594" s="119"/>
      <c r="AL594" s="119"/>
      <c r="AM594" s="119"/>
      <c r="AN594" s="119"/>
      <c r="AO594" s="119"/>
      <c r="AP594" s="119"/>
      <c r="AQ594" s="119"/>
      <c r="AR594" s="119"/>
    </row>
    <row r="595" spans="1:44" s="6" customFormat="1" ht="22.5" customHeight="1" hidden="1">
      <c r="A595" s="164" t="s">
        <v>964</v>
      </c>
      <c r="B595" s="51" t="s">
        <v>867</v>
      </c>
      <c r="C595" s="97" t="s">
        <v>1025</v>
      </c>
      <c r="D595" s="97" t="s">
        <v>1026</v>
      </c>
      <c r="E595" s="378"/>
      <c r="F595" s="377" t="s">
        <v>237</v>
      </c>
      <c r="G595" s="378"/>
      <c r="H595" s="377" t="s">
        <v>237</v>
      </c>
      <c r="I595" s="378"/>
      <c r="J595" s="377" t="s">
        <v>237</v>
      </c>
      <c r="K595" s="462">
        <f t="shared" si="23"/>
        <v>189884.68242887073</v>
      </c>
      <c r="L595" s="377" t="s">
        <v>237</v>
      </c>
      <c r="M595" s="378"/>
      <c r="N595" s="377" t="s">
        <v>237</v>
      </c>
      <c r="O595" s="378"/>
      <c r="P595" s="377" t="s">
        <v>237</v>
      </c>
      <c r="Q595" s="378"/>
      <c r="R595" s="377" t="s">
        <v>237</v>
      </c>
      <c r="S595" s="378"/>
      <c r="T595" s="377" t="s">
        <v>237</v>
      </c>
      <c r="U595" s="378"/>
      <c r="V595" s="377" t="s">
        <v>237</v>
      </c>
      <c r="W595" s="463"/>
      <c r="X595" s="377" t="s">
        <v>237</v>
      </c>
      <c r="Y595" s="165"/>
      <c r="Z595" s="178" t="s">
        <v>237</v>
      </c>
      <c r="AA595" s="165"/>
      <c r="AB595" s="178" t="s">
        <v>237</v>
      </c>
      <c r="AC595" s="119"/>
      <c r="AD595" s="119"/>
      <c r="AE595" s="119"/>
      <c r="AF595" s="119"/>
      <c r="AG595" s="119"/>
      <c r="AH595" s="119"/>
      <c r="AI595" s="119"/>
      <c r="AJ595" s="119"/>
      <c r="AK595" s="119"/>
      <c r="AL595" s="119"/>
      <c r="AM595" s="119"/>
      <c r="AN595" s="119"/>
      <c r="AO595" s="119"/>
      <c r="AP595" s="119"/>
      <c r="AQ595" s="119"/>
      <c r="AR595" s="119"/>
    </row>
    <row r="596" spans="1:44" s="6" customFormat="1" ht="33.75">
      <c r="A596" s="164" t="s">
        <v>914</v>
      </c>
      <c r="B596" s="51" t="s">
        <v>868</v>
      </c>
      <c r="C596" s="97" t="s">
        <v>1025</v>
      </c>
      <c r="D596" s="97" t="s">
        <v>1026</v>
      </c>
      <c r="E596" s="378"/>
      <c r="F596" s="377" t="s">
        <v>237</v>
      </c>
      <c r="G596" s="378"/>
      <c r="H596" s="377" t="s">
        <v>237</v>
      </c>
      <c r="I596" s="378"/>
      <c r="J596" s="377" t="s">
        <v>237</v>
      </c>
      <c r="K596" s="462">
        <f>'Расш.зарпл.в ФУ'!D10</f>
        <v>22870.1659726224</v>
      </c>
      <c r="L596" s="377" t="s">
        <v>237</v>
      </c>
      <c r="M596" s="378"/>
      <c r="N596" s="377" t="s">
        <v>237</v>
      </c>
      <c r="O596" s="378"/>
      <c r="P596" s="377" t="s">
        <v>237</v>
      </c>
      <c r="Q596" s="378"/>
      <c r="R596" s="377" t="s">
        <v>237</v>
      </c>
      <c r="S596" s="378"/>
      <c r="T596" s="377" t="s">
        <v>237</v>
      </c>
      <c r="U596" s="378"/>
      <c r="V596" s="377" t="s">
        <v>237</v>
      </c>
      <c r="W596" s="463">
        <f>'Расш.зарпл.в ФУ'!E10</f>
        <v>21375.46039650904</v>
      </c>
      <c r="X596" s="377" t="s">
        <v>237</v>
      </c>
      <c r="Y596" s="165"/>
      <c r="Z596" s="178" t="s">
        <v>237</v>
      </c>
      <c r="AA596" s="165"/>
      <c r="AB596" s="178" t="s">
        <v>237</v>
      </c>
      <c r="AC596" s="119">
        <f>'Расш.зарпл.в ФУ'!F10</f>
        <v>19955.26293859649</v>
      </c>
      <c r="AD596" s="119">
        <f>'Расш.зарпл.в ФУ'!G10</f>
        <v>19223.57811159844</v>
      </c>
      <c r="AE596" s="119">
        <f>'Расш.зарпл.в ФУ'!H10</f>
        <v>22767.602011963023</v>
      </c>
      <c r="AF596" s="119">
        <f>'Расш.зарпл.в ФУ'!I10</f>
        <v>20335.04891924959</v>
      </c>
      <c r="AG596" s="119">
        <f>'Расш.зарпл.в ФУ'!J10</f>
        <v>23386.417205123304</v>
      </c>
      <c r="AH596" s="119">
        <f>'Расш.зарпл.в ФУ'!K10</f>
        <v>20867.52348977251</v>
      </c>
      <c r="AI596" s="119">
        <f>'Расш.зарпл.в ФУ'!L10</f>
        <v>20105.789878097523</v>
      </c>
      <c r="AJ596" s="119">
        <f>'Расш.зарпл.в ФУ'!M10</f>
        <v>20793.392313106036</v>
      </c>
      <c r="AK596" s="119">
        <f>'Расш.зарпл.в ФУ'!N10</f>
        <v>28700.475956911632</v>
      </c>
      <c r="AL596" s="119">
        <f>'Расш.зарпл.в ФУ'!O10</f>
        <v>27878.135490485565</v>
      </c>
      <c r="AM596" s="119">
        <f>'Расш.зарпл.в ФУ'!P10</f>
        <v>30820.504332358672</v>
      </c>
      <c r="AN596" s="119">
        <f>'Расш.зарпл.в ФУ'!Q10</f>
        <v>29874.61257797271</v>
      </c>
      <c r="AO596" s="119">
        <f>'Расш.зарпл.в ФУ'!R10</f>
        <v>20643.074550264548</v>
      </c>
      <c r="AP596" s="119">
        <f>'Расш.зарпл.в ФУ'!S10</f>
        <v>17345.993537234044</v>
      </c>
      <c r="AQ596" s="119">
        <f>'Расш.зарпл.в ФУ'!T10</f>
        <v>23505.55555555556</v>
      </c>
      <c r="AR596" s="119">
        <f>'Расш.зарпл.в ФУ'!U10</f>
        <v>22616.849907407406</v>
      </c>
    </row>
    <row r="597" spans="1:44" s="6" customFormat="1" ht="22.5">
      <c r="A597" s="164" t="s">
        <v>869</v>
      </c>
      <c r="B597" s="51" t="s">
        <v>870</v>
      </c>
      <c r="C597" s="97" t="s">
        <v>1025</v>
      </c>
      <c r="D597" s="97" t="s">
        <v>1026</v>
      </c>
      <c r="E597" s="378"/>
      <c r="F597" s="377" t="s">
        <v>237</v>
      </c>
      <c r="G597" s="378"/>
      <c r="H597" s="377" t="s">
        <v>237</v>
      </c>
      <c r="I597" s="378"/>
      <c r="J597" s="377" t="s">
        <v>237</v>
      </c>
      <c r="K597" s="462">
        <f>'Расш.зарпл.в ФУ'!D13</f>
        <v>38419.79503702904</v>
      </c>
      <c r="L597" s="377" t="s">
        <v>237</v>
      </c>
      <c r="M597" s="378"/>
      <c r="N597" s="377" t="s">
        <v>237</v>
      </c>
      <c r="O597" s="378"/>
      <c r="P597" s="377" t="s">
        <v>237</v>
      </c>
      <c r="Q597" s="378"/>
      <c r="R597" s="377" t="s">
        <v>237</v>
      </c>
      <c r="S597" s="378"/>
      <c r="T597" s="377" t="s">
        <v>237</v>
      </c>
      <c r="U597" s="378"/>
      <c r="V597" s="377" t="s">
        <v>237</v>
      </c>
      <c r="W597" s="463">
        <f>'Расш.зарпл.в ФУ'!E13</f>
        <v>36712.970095598845</v>
      </c>
      <c r="X597" s="377" t="s">
        <v>237</v>
      </c>
      <c r="Y597" s="165"/>
      <c r="Z597" s="178" t="s">
        <v>237</v>
      </c>
      <c r="AA597" s="165"/>
      <c r="AB597" s="178" t="s">
        <v>237</v>
      </c>
      <c r="AC597" s="119">
        <f>'Расш.зарпл.в ФУ'!F13</f>
        <v>33547.92252008032</v>
      </c>
      <c r="AD597" s="119">
        <f>'Расш.зарпл.в ФУ'!G13</f>
        <v>32317.845722891565</v>
      </c>
      <c r="AE597" s="119">
        <f>'Расш.зарпл.в ФУ'!H13</f>
        <v>35113.73148034397</v>
      </c>
      <c r="AF597" s="119">
        <f>'Расш.зарпл.в ФУ'!I13</f>
        <v>32775.72865479116</v>
      </c>
      <c r="AG597" s="119">
        <f>'Расш.зарпл.в ФУ'!J13</f>
        <v>40716.40303647652</v>
      </c>
      <c r="AH597" s="119">
        <f>'Расш.зарпл.в ФУ'!K13</f>
        <v>36350.38441016686</v>
      </c>
      <c r="AI597" s="119">
        <f>'Расш.зарпл.в ФУ'!L13</f>
        <v>33785.55912425493</v>
      </c>
      <c r="AJ597" s="119">
        <f>'Расш.зарпл.в ФУ'!M13</f>
        <v>33591.745041608876</v>
      </c>
      <c r="AK597" s="119">
        <f>'Расш.зарпл.в ФУ'!N13</f>
        <v>50486.158683683694</v>
      </c>
      <c r="AL597" s="119">
        <f>'Расш.зарпл.в ФУ'!O13</f>
        <v>50486.158683683694</v>
      </c>
      <c r="AM597" s="119">
        <f>'Расш.зарпл.в ФУ'!P13</f>
        <v>39650.21333333333</v>
      </c>
      <c r="AN597" s="119">
        <f>'Расш.зарпл.в ФУ'!Q13</f>
        <v>39540.24473333333</v>
      </c>
      <c r="AO597" s="119">
        <f>'Расш.зарпл.в ФУ'!R13</f>
        <v>36251.81930555556</v>
      </c>
      <c r="AP597" s="119">
        <f>'Расш.зарпл.в ФУ'!S13</f>
        <v>31617.97536231884</v>
      </c>
      <c r="AQ597" s="119"/>
      <c r="AR597" s="119"/>
    </row>
    <row r="598" spans="1:44" s="6" customFormat="1" ht="33.75">
      <c r="A598" s="164" t="s">
        <v>871</v>
      </c>
      <c r="B598" s="51" t="s">
        <v>872</v>
      </c>
      <c r="C598" s="97" t="s">
        <v>1025</v>
      </c>
      <c r="D598" s="97" t="s">
        <v>1026</v>
      </c>
      <c r="E598" s="378"/>
      <c r="F598" s="377" t="s">
        <v>237</v>
      </c>
      <c r="G598" s="378"/>
      <c r="H598" s="377" t="s">
        <v>237</v>
      </c>
      <c r="I598" s="378"/>
      <c r="J598" s="377" t="s">
        <v>237</v>
      </c>
      <c r="K598" s="462">
        <f>'Расш.зарпл.в ФУ'!D16</f>
        <v>21707.295600399146</v>
      </c>
      <c r="L598" s="377" t="s">
        <v>237</v>
      </c>
      <c r="M598" s="378"/>
      <c r="N598" s="377" t="s">
        <v>237</v>
      </c>
      <c r="O598" s="378"/>
      <c r="P598" s="377" t="s">
        <v>237</v>
      </c>
      <c r="Q598" s="378"/>
      <c r="R598" s="377" t="s">
        <v>237</v>
      </c>
      <c r="S598" s="378"/>
      <c r="T598" s="377" t="s">
        <v>237</v>
      </c>
      <c r="U598" s="378"/>
      <c r="V598" s="377" t="s">
        <v>237</v>
      </c>
      <c r="W598" s="463">
        <f>'Расш.зарпл.в ФУ'!E16</f>
        <v>20539.87725773996</v>
      </c>
      <c r="X598" s="377" t="s">
        <v>237</v>
      </c>
      <c r="Y598" s="165"/>
      <c r="Z598" s="178" t="s">
        <v>237</v>
      </c>
      <c r="AA598" s="165"/>
      <c r="AB598" s="178" t="s">
        <v>237</v>
      </c>
      <c r="AC598" s="119">
        <f>'Расш.зарпл.в ФУ'!F16</f>
        <v>21237.874855595666</v>
      </c>
      <c r="AD598" s="119">
        <f>'Расш.зарпл.в ФУ'!G16</f>
        <v>20459.161450060168</v>
      </c>
      <c r="AE598" s="119">
        <f>'Расш.зарпл.в ФУ'!H16</f>
        <v>23636.279605263157</v>
      </c>
      <c r="AF598" s="119">
        <f>'Расш.зарпл.в ФУ'!I16</f>
        <v>21663.880599256292</v>
      </c>
      <c r="AG598" s="119">
        <f>'Расш.зарпл.в ФУ'!J16</f>
        <v>21017.852587626443</v>
      </c>
      <c r="AH598" s="119">
        <f>'Расш.зарпл.в ФУ'!K16</f>
        <v>18751.74214890614</v>
      </c>
      <c r="AI598" s="119">
        <f>'Расш.зарпл.в ФУ'!L16</f>
        <v>16266.162495126706</v>
      </c>
      <c r="AJ598" s="119">
        <f>'Расш.зарпл.в ФУ'!M16</f>
        <v>17075.273033416357</v>
      </c>
      <c r="AK598" s="119">
        <f>'Расш.зарпл.в ФУ'!N16</f>
        <v>23442.919998940448</v>
      </c>
      <c r="AL598" s="119">
        <f>'Расш.зарпл.в ФУ'!O16</f>
        <v>23442.91987179487</v>
      </c>
      <c r="AM598" s="119">
        <f>'Расш.зарпл.в ФУ'!P16</f>
        <v>26687.67824074074</v>
      </c>
      <c r="AN598" s="119">
        <f>'Расш.зарпл.в ФУ'!Q16</f>
        <v>26642.55292824074</v>
      </c>
      <c r="AO598" s="119">
        <f>'Расш.зарпл.в ФУ'!R16</f>
        <v>21047.78745614035</v>
      </c>
      <c r="AP598" s="119">
        <f>'Расш.зарпл.в ФУ'!S16</f>
        <v>17827.055755555553</v>
      </c>
      <c r="AQ598" s="119"/>
      <c r="AR598" s="119"/>
    </row>
    <row r="599" spans="1:44" s="6" customFormat="1" ht="33.75">
      <c r="A599" s="164" t="s">
        <v>873</v>
      </c>
      <c r="B599" s="51" t="s">
        <v>874</v>
      </c>
      <c r="C599" s="97" t="s">
        <v>1025</v>
      </c>
      <c r="D599" s="97" t="s">
        <v>1026</v>
      </c>
      <c r="E599" s="378"/>
      <c r="F599" s="377" t="s">
        <v>237</v>
      </c>
      <c r="G599" s="378"/>
      <c r="H599" s="377" t="s">
        <v>237</v>
      </c>
      <c r="I599" s="378"/>
      <c r="J599" s="377" t="s">
        <v>237</v>
      </c>
      <c r="K599" s="462">
        <f>'Расш.зарпл.в ФУ'!D19</f>
        <v>15629.934295785804</v>
      </c>
      <c r="L599" s="377" t="s">
        <v>237</v>
      </c>
      <c r="M599" s="378"/>
      <c r="N599" s="377" t="s">
        <v>237</v>
      </c>
      <c r="O599" s="378"/>
      <c r="P599" s="377" t="s">
        <v>237</v>
      </c>
      <c r="Q599" s="378"/>
      <c r="R599" s="377" t="s">
        <v>237</v>
      </c>
      <c r="S599" s="378"/>
      <c r="T599" s="377" t="s">
        <v>237</v>
      </c>
      <c r="U599" s="378"/>
      <c r="V599" s="377" t="s">
        <v>237</v>
      </c>
      <c r="W599" s="463">
        <f>'Расш.зарпл.в ФУ'!E19</f>
        <v>14435.844289143877</v>
      </c>
      <c r="X599" s="377" t="s">
        <v>237</v>
      </c>
      <c r="Y599" s="165"/>
      <c r="Z599" s="178" t="s">
        <v>237</v>
      </c>
      <c r="AA599" s="165"/>
      <c r="AB599" s="178" t="s">
        <v>237</v>
      </c>
      <c r="AC599" s="119">
        <f>'Расш.зарпл.в ФУ'!F19</f>
        <v>16921.516249999997</v>
      </c>
      <c r="AD599" s="119">
        <f>'Расш.зарпл.в ФУ'!G19</f>
        <v>16301.067562785387</v>
      </c>
      <c r="AE599" s="119">
        <f>'Расш.зарпл.в ФУ'!H19</f>
        <v>16760.528914795625</v>
      </c>
      <c r="AF599" s="119">
        <f>'Расш.зарпл.в ФУ'!I19</f>
        <v>13242.099222797928</v>
      </c>
      <c r="AG599" s="119">
        <f>'Расш.зарпл.в ФУ'!J19</f>
        <v>14870.15574433657</v>
      </c>
      <c r="AH599" s="119">
        <f>'Расш.зарпл.в ФУ'!K19</f>
        <v>13271.258915857607</v>
      </c>
      <c r="AI599" s="119">
        <f>'Расш.зарпл.в ФУ'!L19</f>
        <v>10100.625369822486</v>
      </c>
      <c r="AJ599" s="119">
        <f>'Расш.зарпл.в ФУ'!M19</f>
        <v>11383.646030405405</v>
      </c>
      <c r="AK599" s="119">
        <f>'Расш.зарпл.в ФУ'!N19</f>
        <v>13378.660499265787</v>
      </c>
      <c r="AL599" s="119">
        <f>'Расш.зарпл.в ФУ'!O19</f>
        <v>13378.660499265787</v>
      </c>
      <c r="AM599" s="119">
        <f>'Расш.зарпл.в ФУ'!P19</f>
        <v>21965.86666666667</v>
      </c>
      <c r="AN599" s="119">
        <f>'Расш.зарпл.в ФУ'!Q19</f>
        <v>21330.361166666666</v>
      </c>
      <c r="AO599" s="119">
        <f>'Расш.зарпл.в ФУ'!R19</f>
        <v>11812.999421296297</v>
      </c>
      <c r="AP599" s="119">
        <f>'Расш.зарпл.в ФУ'!S19</f>
        <v>12257.03790229885</v>
      </c>
      <c r="AQ599" s="119"/>
      <c r="AR599" s="119"/>
    </row>
    <row r="600" spans="1:44" s="6" customFormat="1" ht="22.5" hidden="1">
      <c r="A600" s="164" t="s">
        <v>875</v>
      </c>
      <c r="B600" s="51" t="s">
        <v>876</v>
      </c>
      <c r="C600" s="188" t="s">
        <v>1025</v>
      </c>
      <c r="D600" s="188" t="s">
        <v>1026</v>
      </c>
      <c r="E600" s="378"/>
      <c r="F600" s="377" t="s">
        <v>237</v>
      </c>
      <c r="G600" s="378"/>
      <c r="H600" s="377" t="s">
        <v>237</v>
      </c>
      <c r="I600" s="378"/>
      <c r="J600" s="377" t="s">
        <v>237</v>
      </c>
      <c r="K600" s="461">
        <f>AC600+AE600+AG600+AI600+AK600+AM600+AO600+AQ600</f>
        <v>0</v>
      </c>
      <c r="L600" s="377" t="s">
        <v>237</v>
      </c>
      <c r="M600" s="378"/>
      <c r="N600" s="377" t="s">
        <v>237</v>
      </c>
      <c r="O600" s="378"/>
      <c r="P600" s="377" t="s">
        <v>237</v>
      </c>
      <c r="Q600" s="378"/>
      <c r="R600" s="377" t="s">
        <v>237</v>
      </c>
      <c r="S600" s="378"/>
      <c r="T600" s="377" t="s">
        <v>237</v>
      </c>
      <c r="U600" s="378"/>
      <c r="V600" s="377" t="s">
        <v>237</v>
      </c>
      <c r="W600" s="460">
        <f>AD600+AF600+AH600+AJ600+AL600+AN600+AP600+AR600</f>
        <v>0</v>
      </c>
      <c r="X600" s="377" t="s">
        <v>237</v>
      </c>
      <c r="Y600" s="165"/>
      <c r="Z600" s="178" t="s">
        <v>237</v>
      </c>
      <c r="AA600" s="165"/>
      <c r="AB600" s="178" t="s">
        <v>237</v>
      </c>
      <c r="AC600" s="119"/>
      <c r="AD600" s="119"/>
      <c r="AE600" s="119"/>
      <c r="AF600" s="119"/>
      <c r="AG600" s="119"/>
      <c r="AH600" s="119"/>
      <c r="AI600" s="119"/>
      <c r="AJ600" s="119"/>
      <c r="AK600" s="119"/>
      <c r="AL600" s="119"/>
      <c r="AM600" s="119"/>
      <c r="AN600" s="119"/>
      <c r="AO600" s="119"/>
      <c r="AP600" s="119"/>
      <c r="AQ600" s="119"/>
      <c r="AR600" s="119"/>
    </row>
    <row r="601" spans="1:44" s="6" customFormat="1" ht="33.75" hidden="1">
      <c r="A601" s="164" t="s">
        <v>965</v>
      </c>
      <c r="B601" s="51" t="s">
        <v>877</v>
      </c>
      <c r="C601" s="188" t="s">
        <v>1025</v>
      </c>
      <c r="D601" s="188" t="s">
        <v>1026</v>
      </c>
      <c r="E601" s="378"/>
      <c r="F601" s="377" t="s">
        <v>237</v>
      </c>
      <c r="G601" s="378"/>
      <c r="H601" s="377" t="s">
        <v>237</v>
      </c>
      <c r="I601" s="378"/>
      <c r="J601" s="377" t="s">
        <v>237</v>
      </c>
      <c r="K601" s="461">
        <f>AC601+AE601+AG601+AI601+AK601+AM601+AO601+AQ601</f>
        <v>195419730.00000003</v>
      </c>
      <c r="L601" s="377" t="s">
        <v>237</v>
      </c>
      <c r="M601" s="378"/>
      <c r="N601" s="377" t="s">
        <v>237</v>
      </c>
      <c r="O601" s="378"/>
      <c r="P601" s="377" t="s">
        <v>237</v>
      </c>
      <c r="Q601" s="378"/>
      <c r="R601" s="377" t="s">
        <v>237</v>
      </c>
      <c r="S601" s="378"/>
      <c r="T601" s="377" t="s">
        <v>237</v>
      </c>
      <c r="U601" s="378"/>
      <c r="V601" s="377" t="s">
        <v>237</v>
      </c>
      <c r="W601" s="460">
        <f>AD601+AF601+AH601+AJ601+AL601+AN601+AP601+AR601</f>
        <v>130100659.63999999</v>
      </c>
      <c r="X601" s="377" t="s">
        <v>237</v>
      </c>
      <c r="Y601" s="165"/>
      <c r="Z601" s="178" t="s">
        <v>237</v>
      </c>
      <c r="AA601" s="165"/>
      <c r="AB601" s="178" t="s">
        <v>237</v>
      </c>
      <c r="AC601" s="119">
        <f>36290381.18+658600+51395+2636349</f>
        <v>39636725.18</v>
      </c>
      <c r="AD601" s="119">
        <f>24089852.43+448055.49+32574.53+1964217.13</f>
        <v>26534699.58</v>
      </c>
      <c r="AE601" s="119">
        <f>46114456.5+107845+294664</f>
        <v>46516965.5</v>
      </c>
      <c r="AF601" s="119">
        <f>29570602.7+83314+184422.96</f>
        <v>29838339.66</v>
      </c>
      <c r="AG601" s="119">
        <f>35862775.28+80487+831019.15+578652.1</f>
        <v>37352933.53</v>
      </c>
      <c r="AH601" s="119">
        <f>24756887.43+35043.27+614441.4+378104.87</f>
        <v>25784476.97</v>
      </c>
      <c r="AI601" s="119">
        <f>4749186.97+296952.47+29000+16456073.66</f>
        <v>21531213.1</v>
      </c>
      <c r="AJ601" s="119">
        <f>3627321.53+159380.76+17745.92+10348845.04</f>
        <v>14153293.25</v>
      </c>
      <c r="AK601" s="119">
        <f>2822400+23877010.8+29000</f>
        <v>26728410.8</v>
      </c>
      <c r="AL601" s="119">
        <f>2188618.32+15004775.14+16898.5</f>
        <v>17210291.96</v>
      </c>
      <c r="AM601" s="119">
        <f>5850980+7097992.99</f>
        <v>12948972.99</v>
      </c>
      <c r="AN601" s="119">
        <f>4570675.11+4898173.78</f>
        <v>9468848.89</v>
      </c>
      <c r="AO601" s="119">
        <f>10079464.08+625044.82</f>
        <v>10704508.9</v>
      </c>
      <c r="AP601" s="119">
        <f>6697912.95+412796.38</f>
        <v>7110709.33</v>
      </c>
      <c r="AQ601" s="119"/>
      <c r="AR601" s="119"/>
    </row>
    <row r="602" spans="1:44" s="6" customFormat="1" ht="22.5" hidden="1">
      <c r="A602" s="164" t="s">
        <v>878</v>
      </c>
      <c r="B602" s="51" t="s">
        <v>879</v>
      </c>
      <c r="C602" s="188" t="s">
        <v>1025</v>
      </c>
      <c r="D602" s="188" t="s">
        <v>1026</v>
      </c>
      <c r="E602" s="378"/>
      <c r="F602" s="377" t="s">
        <v>237</v>
      </c>
      <c r="G602" s="378"/>
      <c r="H602" s="377" t="s">
        <v>237</v>
      </c>
      <c r="I602" s="378"/>
      <c r="J602" s="377" t="s">
        <v>237</v>
      </c>
      <c r="K602" s="461">
        <f>AC602+AE602+AG602+AI602+AK602+AM602+AO602+AQ602</f>
        <v>202064275.18</v>
      </c>
      <c r="L602" s="377" t="s">
        <v>237</v>
      </c>
      <c r="M602" s="378"/>
      <c r="N602" s="377" t="s">
        <v>237</v>
      </c>
      <c r="O602" s="378"/>
      <c r="P602" s="377" t="s">
        <v>237</v>
      </c>
      <c r="Q602" s="450"/>
      <c r="R602" s="377" t="s">
        <v>237</v>
      </c>
      <c r="S602" s="378"/>
      <c r="T602" s="377" t="s">
        <v>237</v>
      </c>
      <c r="U602" s="378"/>
      <c r="V602" s="377" t="s">
        <v>237</v>
      </c>
      <c r="W602" s="460">
        <f>AD602+AF602+AH602+AJ602+AL602+AN602+AP602+AR602</f>
        <v>188310464.02999997</v>
      </c>
      <c r="X602" s="377" t="s">
        <v>237</v>
      </c>
      <c r="Y602" s="165"/>
      <c r="Z602" s="178" t="s">
        <v>237</v>
      </c>
      <c r="AA602" s="165"/>
      <c r="AB602" s="178" t="s">
        <v>237</v>
      </c>
      <c r="AC602" s="119">
        <v>41536285.63</v>
      </c>
      <c r="AD602" s="119">
        <f>39645698.3-1789549.89+39852.92+3649349.2-56209.98</f>
        <v>41489140.550000004</v>
      </c>
      <c r="AE602" s="119">
        <v>47197205.97</v>
      </c>
      <c r="AF602" s="119">
        <f>273845.24+139396.8+42802829.97-2148115.27</f>
        <v>41067956.739999995</v>
      </c>
      <c r="AG602" s="119">
        <v>37946819.96</v>
      </c>
      <c r="AH602" s="119">
        <f>1404009.64-8153.8+63920.15+35967457.54-692954.8</f>
        <v>36734278.730000004</v>
      </c>
      <c r="AI602" s="119">
        <v>22571622.23</v>
      </c>
      <c r="AJ602" s="119">
        <f>5717599.05-38587.61+24900.94+15613605.97-380801.11</f>
        <v>20936717.240000002</v>
      </c>
      <c r="AK602" s="119">
        <v>28296204.39</v>
      </c>
      <c r="AL602" s="119">
        <f>22033831.55-190461.93+28643.14+3271640.94-1</f>
        <v>25143652.700000003</v>
      </c>
      <c r="AM602" s="119">
        <v>13601167.11</v>
      </c>
      <c r="AN602" s="119">
        <f>6220670.18-117547.63+7608093.5-513270.48</f>
        <v>13197945.57</v>
      </c>
      <c r="AO602" s="119">
        <v>10914969.89</v>
      </c>
      <c r="AP602" s="119">
        <f>9251200.49-54947.13+567140.54-22621.4</f>
        <v>9740772.499999998</v>
      </c>
      <c r="AQ602" s="119"/>
      <c r="AR602" s="119"/>
    </row>
    <row r="603" spans="1:44" s="363" customFormat="1" ht="12.75" hidden="1">
      <c r="A603" s="369"/>
      <c r="B603" s="365"/>
      <c r="C603" s="379"/>
      <c r="D603" s="379"/>
      <c r="E603" s="382"/>
      <c r="F603" s="381"/>
      <c r="G603" s="382"/>
      <c r="H603" s="381"/>
      <c r="I603" s="382"/>
      <c r="J603" s="381"/>
      <c r="K603" s="464"/>
      <c r="L603" s="381"/>
      <c r="M603" s="382"/>
      <c r="N603" s="381"/>
      <c r="O603" s="382"/>
      <c r="P603" s="381"/>
      <c r="Q603" s="451"/>
      <c r="R603" s="381"/>
      <c r="S603" s="382"/>
      <c r="T603" s="381"/>
      <c r="U603" s="382"/>
      <c r="V603" s="381"/>
      <c r="W603" s="465"/>
      <c r="X603" s="381"/>
      <c r="Y603" s="367"/>
      <c r="Z603" s="366"/>
      <c r="AA603" s="367"/>
      <c r="AB603" s="366"/>
      <c r="AC603" s="368"/>
      <c r="AD603" s="368">
        <f>1513281.83+34666.72+17234343.95-467065.69</f>
        <v>18315226.81</v>
      </c>
      <c r="AE603" s="368"/>
      <c r="AF603" s="368">
        <f>108007.01+56511.8+24691892.45</f>
        <v>24856411.259999998</v>
      </c>
      <c r="AG603" s="368"/>
      <c r="AH603" s="368">
        <f>535522.84+18896.75+17822343.87-702337</f>
        <v>17674426.46</v>
      </c>
      <c r="AI603" s="368"/>
      <c r="AJ603" s="368">
        <f>2399743.88-37896.02+10823.54+9722696.44-132805.14</f>
        <v>11962562.7</v>
      </c>
      <c r="AK603" s="368"/>
      <c r="AL603" s="368">
        <f>1368713.8+12080+12682413.46-198093.56</f>
        <v>13865113.700000001</v>
      </c>
      <c r="AM603" s="368"/>
      <c r="AN603" s="368">
        <f>3948782.97+3665951.59-63723.77</f>
        <v>7551010.790000001</v>
      </c>
      <c r="AO603" s="368"/>
      <c r="AP603" s="368">
        <f>436467.54+6057745.91-67194.67</f>
        <v>6427018.78</v>
      </c>
      <c r="AQ603" s="368"/>
      <c r="AR603" s="368"/>
    </row>
    <row r="604" spans="1:44" s="69" customFormat="1" ht="22.5">
      <c r="A604" s="117" t="s">
        <v>602</v>
      </c>
      <c r="B604" s="49" t="s">
        <v>686</v>
      </c>
      <c r="C604" s="43" t="s">
        <v>1025</v>
      </c>
      <c r="D604" s="43" t="s">
        <v>1026</v>
      </c>
      <c r="E604" s="209"/>
      <c r="F604" s="209" t="s">
        <v>237</v>
      </c>
      <c r="G604" s="209"/>
      <c r="H604" s="209" t="s">
        <v>237</v>
      </c>
      <c r="I604" s="209"/>
      <c r="J604" s="209" t="s">
        <v>237</v>
      </c>
      <c r="K604" s="73">
        <f>AC604+AE604+AG604+AI604+AK604+AM604+AO604+AQ604</f>
        <v>232406016.98999998</v>
      </c>
      <c r="L604" s="209" t="s">
        <v>237</v>
      </c>
      <c r="M604" s="209"/>
      <c r="N604" s="209" t="s">
        <v>237</v>
      </c>
      <c r="O604" s="209"/>
      <c r="P604" s="209" t="s">
        <v>237</v>
      </c>
      <c r="Q604" s="446"/>
      <c r="R604" s="209" t="s">
        <v>237</v>
      </c>
      <c r="S604" s="209"/>
      <c r="T604" s="209" t="s">
        <v>237</v>
      </c>
      <c r="U604" s="209"/>
      <c r="V604" s="209" t="s">
        <v>237</v>
      </c>
      <c r="W604" s="68">
        <f>AD604+AF604+AH604+AJ604+AL604+AN604+AP604+AR604</f>
        <v>215480228.64999995</v>
      </c>
      <c r="X604" s="209" t="s">
        <v>237</v>
      </c>
      <c r="Y604" s="209"/>
      <c r="Z604" s="209" t="s">
        <v>237</v>
      </c>
      <c r="AA604" s="209"/>
      <c r="AB604" s="209" t="s">
        <v>237</v>
      </c>
      <c r="AC604" s="479">
        <v>48746152.84</v>
      </c>
      <c r="AD604" s="479">
        <v>46634534.14</v>
      </c>
      <c r="AE604" s="479">
        <v>55109830.14</v>
      </c>
      <c r="AF604" s="479">
        <v>49446784.87</v>
      </c>
      <c r="AG604" s="479">
        <v>39966800.74</v>
      </c>
      <c r="AH604" s="479">
        <v>36152044.57</v>
      </c>
      <c r="AI604" s="479">
        <v>25787015.86</v>
      </c>
      <c r="AJ604" s="479">
        <v>25299296.82</v>
      </c>
      <c r="AK604" s="479">
        <v>31439769.77</v>
      </c>
      <c r="AL604" s="479">
        <v>28749658.1</v>
      </c>
      <c r="AM604" s="479">
        <v>17271574.48</v>
      </c>
      <c r="AN604" s="479">
        <v>16818088.44</v>
      </c>
      <c r="AO604" s="479">
        <v>13343873.16</v>
      </c>
      <c r="AP604" s="479">
        <v>11638901.01</v>
      </c>
      <c r="AQ604" s="120">
        <f>AQ438</f>
        <v>741000</v>
      </c>
      <c r="AR604" s="120">
        <f>AR438</f>
        <v>740920.7</v>
      </c>
    </row>
    <row r="605" spans="1:44" s="137" customFormat="1" ht="14.25" customHeight="1">
      <c r="A605" s="29" t="s">
        <v>320</v>
      </c>
      <c r="B605" s="99"/>
      <c r="C605" s="150"/>
      <c r="D605" s="150"/>
      <c r="E605" s="383"/>
      <c r="F605" s="453"/>
      <c r="G605" s="453"/>
      <c r="H605" s="383"/>
      <c r="I605" s="453"/>
      <c r="J605" s="453"/>
      <c r="K605" s="462"/>
      <c r="L605" s="383"/>
      <c r="M605" s="383"/>
      <c r="N605" s="453"/>
      <c r="O605" s="383"/>
      <c r="P605" s="453"/>
      <c r="Q605" s="454"/>
      <c r="R605" s="453"/>
      <c r="S605" s="383"/>
      <c r="T605" s="453"/>
      <c r="U605" s="453"/>
      <c r="V605" s="383"/>
      <c r="W605" s="463"/>
      <c r="X605" s="383"/>
      <c r="Y605" s="453"/>
      <c r="Z605" s="383"/>
      <c r="AA605" s="453"/>
      <c r="AB605" s="383"/>
      <c r="AC605" s="477"/>
      <c r="AD605" s="477"/>
      <c r="AE605" s="477"/>
      <c r="AF605" s="477"/>
      <c r="AG605" s="477"/>
      <c r="AH605" s="477"/>
      <c r="AI605" s="477"/>
      <c r="AJ605" s="477"/>
      <c r="AK605" s="477"/>
      <c r="AL605" s="477"/>
      <c r="AM605" s="477"/>
      <c r="AN605" s="477"/>
      <c r="AO605" s="477"/>
      <c r="AP605" s="477"/>
      <c r="AQ605" s="212"/>
      <c r="AR605" s="212"/>
    </row>
    <row r="606" spans="1:44" s="6" customFormat="1" ht="12.75" customHeight="1" hidden="1">
      <c r="A606" s="200" t="s">
        <v>851</v>
      </c>
      <c r="B606" s="201" t="s">
        <v>687</v>
      </c>
      <c r="C606" s="246" t="s">
        <v>1048</v>
      </c>
      <c r="D606" s="246" t="s">
        <v>1026</v>
      </c>
      <c r="E606" s="361"/>
      <c r="F606" s="361" t="s">
        <v>237</v>
      </c>
      <c r="G606" s="361"/>
      <c r="H606" s="361" t="s">
        <v>237</v>
      </c>
      <c r="I606" s="361"/>
      <c r="J606" s="361" t="s">
        <v>237</v>
      </c>
      <c r="K606" s="462">
        <f aca="true" t="shared" si="25" ref="K606:K668">AC606+AE606+AG606+AI606+AK606+AM606+AO606+AQ606</f>
        <v>0</v>
      </c>
      <c r="L606" s="361" t="s">
        <v>237</v>
      </c>
      <c r="M606" s="361"/>
      <c r="N606" s="361" t="s">
        <v>237</v>
      </c>
      <c r="O606" s="361"/>
      <c r="P606" s="361" t="s">
        <v>237</v>
      </c>
      <c r="Q606" s="447"/>
      <c r="R606" s="361" t="s">
        <v>237</v>
      </c>
      <c r="S606" s="361"/>
      <c r="T606" s="361" t="s">
        <v>237</v>
      </c>
      <c r="U606" s="361"/>
      <c r="V606" s="361" t="s">
        <v>237</v>
      </c>
      <c r="W606" s="463">
        <f aca="true" t="shared" si="26" ref="W606:W648">AD606+AF606+AH606+AJ606+AL606+AN606+AP606+AR606</f>
        <v>0</v>
      </c>
      <c r="X606" s="361" t="s">
        <v>237</v>
      </c>
      <c r="Y606" s="323"/>
      <c r="Z606" s="323" t="s">
        <v>237</v>
      </c>
      <c r="AA606" s="323"/>
      <c r="AB606" s="323" t="s">
        <v>237</v>
      </c>
      <c r="AC606" s="119"/>
      <c r="AD606" s="119"/>
      <c r="AE606" s="119"/>
      <c r="AF606" s="119"/>
      <c r="AG606" s="119"/>
      <c r="AH606" s="119"/>
      <c r="AI606" s="119"/>
      <c r="AJ606" s="119"/>
      <c r="AK606" s="477"/>
      <c r="AL606" s="477"/>
      <c r="AM606" s="119"/>
      <c r="AN606" s="119"/>
      <c r="AO606" s="119"/>
      <c r="AP606" s="119"/>
      <c r="AQ606" s="119"/>
      <c r="AR606" s="119"/>
    </row>
    <row r="607" spans="1:44" s="6" customFormat="1" ht="52.5" customHeight="1" hidden="1">
      <c r="A607" s="118" t="s">
        <v>880</v>
      </c>
      <c r="B607" s="187" t="s">
        <v>688</v>
      </c>
      <c r="C607" s="188" t="s">
        <v>1048</v>
      </c>
      <c r="D607" s="188" t="s">
        <v>1026</v>
      </c>
      <c r="E607" s="355"/>
      <c r="F607" s="355" t="s">
        <v>237</v>
      </c>
      <c r="G607" s="355"/>
      <c r="H607" s="355" t="s">
        <v>237</v>
      </c>
      <c r="I607" s="355"/>
      <c r="J607" s="355" t="s">
        <v>237</v>
      </c>
      <c r="K607" s="462">
        <f t="shared" si="25"/>
        <v>0</v>
      </c>
      <c r="L607" s="355" t="s">
        <v>237</v>
      </c>
      <c r="M607" s="355"/>
      <c r="N607" s="355" t="s">
        <v>237</v>
      </c>
      <c r="O607" s="355"/>
      <c r="P607" s="355" t="s">
        <v>237</v>
      </c>
      <c r="Q607" s="443"/>
      <c r="R607" s="355" t="s">
        <v>237</v>
      </c>
      <c r="S607" s="355"/>
      <c r="T607" s="355" t="s">
        <v>237</v>
      </c>
      <c r="U607" s="355"/>
      <c r="V607" s="355" t="s">
        <v>237</v>
      </c>
      <c r="W607" s="463">
        <f t="shared" si="26"/>
        <v>0</v>
      </c>
      <c r="X607" s="355" t="s">
        <v>237</v>
      </c>
      <c r="Y607" s="322"/>
      <c r="Z607" s="322" t="s">
        <v>237</v>
      </c>
      <c r="AA607" s="322"/>
      <c r="AB607" s="322" t="s">
        <v>237</v>
      </c>
      <c r="AC607" s="119"/>
      <c r="AD607" s="119"/>
      <c r="AE607" s="119"/>
      <c r="AF607" s="119"/>
      <c r="AG607" s="119"/>
      <c r="AH607" s="119"/>
      <c r="AI607" s="119"/>
      <c r="AJ607" s="119"/>
      <c r="AK607" s="477"/>
      <c r="AL607" s="477"/>
      <c r="AM607" s="119"/>
      <c r="AN607" s="119"/>
      <c r="AO607" s="119"/>
      <c r="AP607" s="119"/>
      <c r="AQ607" s="119"/>
      <c r="AR607" s="119"/>
    </row>
    <row r="608" spans="1:44" s="6" customFormat="1" ht="24" customHeight="1" hidden="1">
      <c r="A608" s="186" t="s">
        <v>589</v>
      </c>
      <c r="B608" s="204"/>
      <c r="C608" s="357"/>
      <c r="D608" s="357"/>
      <c r="E608" s="359"/>
      <c r="F608" s="359"/>
      <c r="G608" s="358"/>
      <c r="H608" s="359"/>
      <c r="I608" s="358"/>
      <c r="J608" s="359"/>
      <c r="K608" s="462">
        <f t="shared" si="25"/>
        <v>0</v>
      </c>
      <c r="L608" s="359"/>
      <c r="M608" s="358"/>
      <c r="N608" s="359"/>
      <c r="O608" s="358"/>
      <c r="P608" s="359"/>
      <c r="Q608" s="448"/>
      <c r="R608" s="359"/>
      <c r="S608" s="359"/>
      <c r="T608" s="359"/>
      <c r="U608" s="359"/>
      <c r="V608" s="359"/>
      <c r="W608" s="463">
        <f t="shared" si="26"/>
        <v>0</v>
      </c>
      <c r="X608" s="359"/>
      <c r="Y608" s="324"/>
      <c r="Z608" s="325"/>
      <c r="AA608" s="324"/>
      <c r="AB608" s="324"/>
      <c r="AC608" s="119"/>
      <c r="AD608" s="119"/>
      <c r="AE608" s="119"/>
      <c r="AF608" s="119"/>
      <c r="AG608" s="119"/>
      <c r="AH608" s="119"/>
      <c r="AI608" s="119"/>
      <c r="AJ608" s="119"/>
      <c r="AK608" s="477"/>
      <c r="AL608" s="477"/>
      <c r="AM608" s="119"/>
      <c r="AN608" s="119"/>
      <c r="AO608" s="119"/>
      <c r="AP608" s="119"/>
      <c r="AQ608" s="119"/>
      <c r="AR608" s="119"/>
    </row>
    <row r="609" spans="1:44" s="6" customFormat="1" ht="43.5" customHeight="1" hidden="1">
      <c r="A609" s="186" t="s">
        <v>590</v>
      </c>
      <c r="B609" s="201" t="s">
        <v>689</v>
      </c>
      <c r="C609" s="246" t="s">
        <v>1072</v>
      </c>
      <c r="D609" s="246" t="s">
        <v>1026</v>
      </c>
      <c r="E609" s="361"/>
      <c r="F609" s="361" t="s">
        <v>237</v>
      </c>
      <c r="G609" s="361"/>
      <c r="H609" s="361" t="s">
        <v>237</v>
      </c>
      <c r="I609" s="361"/>
      <c r="J609" s="361" t="s">
        <v>237</v>
      </c>
      <c r="K609" s="462">
        <f t="shared" si="25"/>
        <v>0</v>
      </c>
      <c r="L609" s="361" t="s">
        <v>237</v>
      </c>
      <c r="M609" s="361"/>
      <c r="N609" s="361" t="s">
        <v>237</v>
      </c>
      <c r="O609" s="361"/>
      <c r="P609" s="361" t="s">
        <v>237</v>
      </c>
      <c r="Q609" s="447"/>
      <c r="R609" s="361" t="s">
        <v>237</v>
      </c>
      <c r="S609" s="361"/>
      <c r="T609" s="361" t="s">
        <v>237</v>
      </c>
      <c r="U609" s="361"/>
      <c r="V609" s="361" t="s">
        <v>237</v>
      </c>
      <c r="W609" s="463">
        <f t="shared" si="26"/>
        <v>0</v>
      </c>
      <c r="X609" s="361" t="s">
        <v>237</v>
      </c>
      <c r="Y609" s="323"/>
      <c r="Z609" s="323" t="s">
        <v>237</v>
      </c>
      <c r="AA609" s="323"/>
      <c r="AB609" s="323" t="s">
        <v>237</v>
      </c>
      <c r="AC609" s="119"/>
      <c r="AD609" s="119"/>
      <c r="AE609" s="119"/>
      <c r="AF609" s="119"/>
      <c r="AG609" s="119"/>
      <c r="AH609" s="119"/>
      <c r="AI609" s="119"/>
      <c r="AJ609" s="119"/>
      <c r="AK609" s="477"/>
      <c r="AL609" s="477"/>
      <c r="AM609" s="119"/>
      <c r="AN609" s="119"/>
      <c r="AO609" s="119"/>
      <c r="AP609" s="119"/>
      <c r="AQ609" s="119"/>
      <c r="AR609" s="119"/>
    </row>
    <row r="610" spans="1:44" s="6" customFormat="1" ht="56.25" customHeight="1" hidden="1">
      <c r="A610" s="186" t="s">
        <v>591</v>
      </c>
      <c r="B610" s="187" t="s">
        <v>690</v>
      </c>
      <c r="C610" s="246" t="s">
        <v>1047</v>
      </c>
      <c r="D610" s="246" t="s">
        <v>1026</v>
      </c>
      <c r="E610" s="361"/>
      <c r="F610" s="361" t="s">
        <v>237</v>
      </c>
      <c r="G610" s="361"/>
      <c r="H610" s="361" t="s">
        <v>237</v>
      </c>
      <c r="I610" s="361"/>
      <c r="J610" s="361" t="s">
        <v>237</v>
      </c>
      <c r="K610" s="462">
        <f t="shared" si="25"/>
        <v>0</v>
      </c>
      <c r="L610" s="361" t="s">
        <v>237</v>
      </c>
      <c r="M610" s="361"/>
      <c r="N610" s="361" t="s">
        <v>237</v>
      </c>
      <c r="O610" s="361"/>
      <c r="P610" s="361" t="s">
        <v>237</v>
      </c>
      <c r="Q610" s="443"/>
      <c r="R610" s="361" t="s">
        <v>237</v>
      </c>
      <c r="S610" s="355"/>
      <c r="T610" s="361" t="s">
        <v>237</v>
      </c>
      <c r="U610" s="355"/>
      <c r="V610" s="361" t="s">
        <v>237</v>
      </c>
      <c r="W610" s="463">
        <f t="shared" si="26"/>
        <v>0</v>
      </c>
      <c r="X610" s="361" t="s">
        <v>237</v>
      </c>
      <c r="Y610" s="322"/>
      <c r="Z610" s="323" t="s">
        <v>237</v>
      </c>
      <c r="AA610" s="322"/>
      <c r="AB610" s="323" t="s">
        <v>237</v>
      </c>
      <c r="AC610" s="119"/>
      <c r="AD610" s="119"/>
      <c r="AE610" s="119"/>
      <c r="AF610" s="119"/>
      <c r="AG610" s="119"/>
      <c r="AH610" s="119"/>
      <c r="AI610" s="119"/>
      <c r="AJ610" s="119"/>
      <c r="AK610" s="477"/>
      <c r="AL610" s="477"/>
      <c r="AM610" s="119"/>
      <c r="AN610" s="119"/>
      <c r="AO610" s="119"/>
      <c r="AP610" s="119"/>
      <c r="AQ610" s="119"/>
      <c r="AR610" s="119"/>
    </row>
    <row r="611" spans="1:44" s="6" customFormat="1" ht="33.75" customHeight="1" hidden="1">
      <c r="A611" s="186" t="s">
        <v>586</v>
      </c>
      <c r="B611" s="187" t="s">
        <v>691</v>
      </c>
      <c r="C611" s="246" t="s">
        <v>1073</v>
      </c>
      <c r="D611" s="246" t="s">
        <v>1026</v>
      </c>
      <c r="E611" s="361"/>
      <c r="F611" s="361" t="s">
        <v>237</v>
      </c>
      <c r="G611" s="361"/>
      <c r="H611" s="361" t="s">
        <v>237</v>
      </c>
      <c r="I611" s="361"/>
      <c r="J611" s="361" t="s">
        <v>237</v>
      </c>
      <c r="K611" s="462">
        <f t="shared" si="25"/>
        <v>0</v>
      </c>
      <c r="L611" s="361" t="s">
        <v>237</v>
      </c>
      <c r="M611" s="361"/>
      <c r="N611" s="361" t="s">
        <v>237</v>
      </c>
      <c r="O611" s="361"/>
      <c r="P611" s="361" t="s">
        <v>237</v>
      </c>
      <c r="Q611" s="443"/>
      <c r="R611" s="361" t="s">
        <v>237</v>
      </c>
      <c r="S611" s="355"/>
      <c r="T611" s="361" t="s">
        <v>237</v>
      </c>
      <c r="U611" s="355"/>
      <c r="V611" s="361" t="s">
        <v>237</v>
      </c>
      <c r="W611" s="463">
        <f t="shared" si="26"/>
        <v>0</v>
      </c>
      <c r="X611" s="361" t="s">
        <v>237</v>
      </c>
      <c r="Y611" s="322"/>
      <c r="Z611" s="323" t="s">
        <v>237</v>
      </c>
      <c r="AA611" s="322"/>
      <c r="AB611" s="323" t="s">
        <v>237</v>
      </c>
      <c r="AC611" s="119"/>
      <c r="AD611" s="119"/>
      <c r="AE611" s="119"/>
      <c r="AF611" s="119"/>
      <c r="AG611" s="119"/>
      <c r="AH611" s="119"/>
      <c r="AI611" s="119"/>
      <c r="AJ611" s="119"/>
      <c r="AK611" s="477"/>
      <c r="AL611" s="477"/>
      <c r="AM611" s="119"/>
      <c r="AN611" s="119"/>
      <c r="AO611" s="119"/>
      <c r="AP611" s="119"/>
      <c r="AQ611" s="119"/>
      <c r="AR611" s="119"/>
    </row>
    <row r="612" spans="1:44" s="6" customFormat="1" ht="22.5" customHeight="1" hidden="1">
      <c r="A612" s="186" t="s">
        <v>585</v>
      </c>
      <c r="B612" s="187" t="s">
        <v>692</v>
      </c>
      <c r="C612" s="246" t="s">
        <v>1074</v>
      </c>
      <c r="D612" s="246" t="s">
        <v>1026</v>
      </c>
      <c r="E612" s="361"/>
      <c r="F612" s="361" t="s">
        <v>237</v>
      </c>
      <c r="G612" s="361"/>
      <c r="H612" s="361" t="s">
        <v>237</v>
      </c>
      <c r="I612" s="361"/>
      <c r="J612" s="361" t="s">
        <v>237</v>
      </c>
      <c r="K612" s="462">
        <f t="shared" si="25"/>
        <v>0</v>
      </c>
      <c r="L612" s="361" t="s">
        <v>237</v>
      </c>
      <c r="M612" s="361"/>
      <c r="N612" s="361" t="s">
        <v>237</v>
      </c>
      <c r="O612" s="361"/>
      <c r="P612" s="361" t="s">
        <v>237</v>
      </c>
      <c r="Q612" s="443"/>
      <c r="R612" s="361" t="s">
        <v>237</v>
      </c>
      <c r="S612" s="355"/>
      <c r="T612" s="361" t="s">
        <v>237</v>
      </c>
      <c r="U612" s="355"/>
      <c r="V612" s="361" t="s">
        <v>237</v>
      </c>
      <c r="W612" s="463">
        <f t="shared" si="26"/>
        <v>0</v>
      </c>
      <c r="X612" s="361" t="s">
        <v>237</v>
      </c>
      <c r="Y612" s="322"/>
      <c r="Z612" s="323" t="s">
        <v>237</v>
      </c>
      <c r="AA612" s="322"/>
      <c r="AB612" s="323" t="s">
        <v>237</v>
      </c>
      <c r="AC612" s="119"/>
      <c r="AD612" s="119"/>
      <c r="AE612" s="119"/>
      <c r="AF612" s="119"/>
      <c r="AG612" s="119"/>
      <c r="AH612" s="119"/>
      <c r="AI612" s="119"/>
      <c r="AJ612" s="119"/>
      <c r="AK612" s="477"/>
      <c r="AL612" s="477"/>
      <c r="AM612" s="119"/>
      <c r="AN612" s="119"/>
      <c r="AO612" s="119"/>
      <c r="AP612" s="119"/>
      <c r="AQ612" s="119"/>
      <c r="AR612" s="119"/>
    </row>
    <row r="613" spans="1:44" s="6" customFormat="1" ht="23.25" customHeight="1" hidden="1">
      <c r="A613" s="186" t="s">
        <v>592</v>
      </c>
      <c r="B613" s="187" t="s">
        <v>693</v>
      </c>
      <c r="C613" s="246" t="s">
        <v>1025</v>
      </c>
      <c r="D613" s="246" t="s">
        <v>1026</v>
      </c>
      <c r="E613" s="361"/>
      <c r="F613" s="361" t="s">
        <v>237</v>
      </c>
      <c r="G613" s="361"/>
      <c r="H613" s="361" t="s">
        <v>237</v>
      </c>
      <c r="I613" s="361"/>
      <c r="J613" s="361" t="s">
        <v>237</v>
      </c>
      <c r="K613" s="462">
        <f t="shared" si="25"/>
        <v>0</v>
      </c>
      <c r="L613" s="361" t="s">
        <v>237</v>
      </c>
      <c r="M613" s="361"/>
      <c r="N613" s="361" t="s">
        <v>237</v>
      </c>
      <c r="O613" s="361"/>
      <c r="P613" s="361" t="s">
        <v>237</v>
      </c>
      <c r="Q613" s="443"/>
      <c r="R613" s="361" t="s">
        <v>237</v>
      </c>
      <c r="S613" s="355"/>
      <c r="T613" s="361" t="s">
        <v>237</v>
      </c>
      <c r="U613" s="355"/>
      <c r="V613" s="361" t="s">
        <v>237</v>
      </c>
      <c r="W613" s="463">
        <f t="shared" si="26"/>
        <v>0</v>
      </c>
      <c r="X613" s="361" t="s">
        <v>237</v>
      </c>
      <c r="Y613" s="322"/>
      <c r="Z613" s="323" t="s">
        <v>237</v>
      </c>
      <c r="AA613" s="322"/>
      <c r="AB613" s="323" t="s">
        <v>237</v>
      </c>
      <c r="AC613" s="119"/>
      <c r="AD613" s="119"/>
      <c r="AE613" s="119"/>
      <c r="AF613" s="119"/>
      <c r="AG613" s="119"/>
      <c r="AH613" s="119"/>
      <c r="AI613" s="119"/>
      <c r="AJ613" s="119"/>
      <c r="AK613" s="477"/>
      <c r="AL613" s="477"/>
      <c r="AM613" s="119"/>
      <c r="AN613" s="119"/>
      <c r="AO613" s="119"/>
      <c r="AP613" s="119"/>
      <c r="AQ613" s="119"/>
      <c r="AR613" s="119"/>
    </row>
    <row r="614" spans="1:44" s="6" customFormat="1" ht="12.75" customHeight="1" hidden="1">
      <c r="A614" s="186" t="s">
        <v>649</v>
      </c>
      <c r="B614" s="187" t="s">
        <v>694</v>
      </c>
      <c r="C614" s="246" t="s">
        <v>1048</v>
      </c>
      <c r="D614" s="246" t="s">
        <v>1026</v>
      </c>
      <c r="E614" s="361"/>
      <c r="F614" s="361" t="s">
        <v>237</v>
      </c>
      <c r="G614" s="361"/>
      <c r="H614" s="361" t="s">
        <v>237</v>
      </c>
      <c r="I614" s="361"/>
      <c r="J614" s="361" t="s">
        <v>237</v>
      </c>
      <c r="K614" s="462">
        <f t="shared" si="25"/>
        <v>0</v>
      </c>
      <c r="L614" s="361" t="s">
        <v>237</v>
      </c>
      <c r="M614" s="361"/>
      <c r="N614" s="361" t="s">
        <v>237</v>
      </c>
      <c r="O614" s="361"/>
      <c r="P614" s="361" t="s">
        <v>237</v>
      </c>
      <c r="Q614" s="443"/>
      <c r="R614" s="361" t="s">
        <v>237</v>
      </c>
      <c r="S614" s="355"/>
      <c r="T614" s="361" t="s">
        <v>237</v>
      </c>
      <c r="U614" s="355"/>
      <c r="V614" s="361" t="s">
        <v>237</v>
      </c>
      <c r="W614" s="463">
        <f t="shared" si="26"/>
        <v>0</v>
      </c>
      <c r="X614" s="361" t="s">
        <v>237</v>
      </c>
      <c r="Y614" s="322"/>
      <c r="Z614" s="323" t="s">
        <v>237</v>
      </c>
      <c r="AA614" s="322"/>
      <c r="AB614" s="323" t="s">
        <v>237</v>
      </c>
      <c r="AC614" s="119"/>
      <c r="AD614" s="119"/>
      <c r="AE614" s="119"/>
      <c r="AF614" s="119"/>
      <c r="AG614" s="119"/>
      <c r="AH614" s="119"/>
      <c r="AI614" s="119"/>
      <c r="AJ614" s="119"/>
      <c r="AK614" s="477"/>
      <c r="AL614" s="477"/>
      <c r="AM614" s="119"/>
      <c r="AN614" s="119"/>
      <c r="AO614" s="119"/>
      <c r="AP614" s="119"/>
      <c r="AQ614" s="119"/>
      <c r="AR614" s="119"/>
    </row>
    <row r="615" spans="1:44" s="6" customFormat="1" ht="31.5" customHeight="1" hidden="1">
      <c r="A615" s="206" t="s">
        <v>607</v>
      </c>
      <c r="B615" s="187" t="s">
        <v>695</v>
      </c>
      <c r="C615" s="188" t="s">
        <v>1048</v>
      </c>
      <c r="D615" s="188" t="s">
        <v>1026</v>
      </c>
      <c r="E615" s="355"/>
      <c r="F615" s="361" t="s">
        <v>237</v>
      </c>
      <c r="G615" s="355"/>
      <c r="H615" s="355" t="s">
        <v>237</v>
      </c>
      <c r="I615" s="355"/>
      <c r="J615" s="355" t="s">
        <v>237</v>
      </c>
      <c r="K615" s="462">
        <f t="shared" si="25"/>
        <v>0</v>
      </c>
      <c r="L615" s="355" t="s">
        <v>237</v>
      </c>
      <c r="M615" s="355"/>
      <c r="N615" s="355" t="s">
        <v>237</v>
      </c>
      <c r="O615" s="355"/>
      <c r="P615" s="355" t="s">
        <v>237</v>
      </c>
      <c r="Q615" s="443"/>
      <c r="R615" s="355" t="s">
        <v>237</v>
      </c>
      <c r="S615" s="355"/>
      <c r="T615" s="355" t="s">
        <v>237</v>
      </c>
      <c r="U615" s="355"/>
      <c r="V615" s="355" t="s">
        <v>237</v>
      </c>
      <c r="W615" s="463">
        <f t="shared" si="26"/>
        <v>0</v>
      </c>
      <c r="X615" s="355" t="s">
        <v>237</v>
      </c>
      <c r="Y615" s="322"/>
      <c r="Z615" s="322" t="s">
        <v>237</v>
      </c>
      <c r="AA615" s="322"/>
      <c r="AB615" s="322" t="s">
        <v>237</v>
      </c>
      <c r="AC615" s="119"/>
      <c r="AD615" s="119"/>
      <c r="AE615" s="119"/>
      <c r="AF615" s="119"/>
      <c r="AG615" s="119"/>
      <c r="AH615" s="119"/>
      <c r="AI615" s="119"/>
      <c r="AJ615" s="119"/>
      <c r="AK615" s="477"/>
      <c r="AL615" s="477"/>
      <c r="AM615" s="119"/>
      <c r="AN615" s="119"/>
      <c r="AO615" s="119"/>
      <c r="AP615" s="119"/>
      <c r="AQ615" s="119"/>
      <c r="AR615" s="119"/>
    </row>
    <row r="616" spans="1:44" s="6" customFormat="1" ht="24.75" customHeight="1" hidden="1">
      <c r="A616" s="186" t="s">
        <v>589</v>
      </c>
      <c r="B616" s="204"/>
      <c r="C616" s="357"/>
      <c r="D616" s="357"/>
      <c r="E616" s="359"/>
      <c r="F616" s="358"/>
      <c r="G616" s="359"/>
      <c r="H616" s="358"/>
      <c r="I616" s="358"/>
      <c r="J616" s="358"/>
      <c r="K616" s="462">
        <f t="shared" si="25"/>
        <v>0</v>
      </c>
      <c r="L616" s="358"/>
      <c r="M616" s="358"/>
      <c r="N616" s="358"/>
      <c r="O616" s="358"/>
      <c r="P616" s="358"/>
      <c r="Q616" s="448"/>
      <c r="R616" s="358"/>
      <c r="S616" s="358"/>
      <c r="T616" s="358"/>
      <c r="U616" s="359"/>
      <c r="V616" s="358"/>
      <c r="W616" s="463">
        <f t="shared" si="26"/>
        <v>0</v>
      </c>
      <c r="X616" s="358"/>
      <c r="Y616" s="324"/>
      <c r="Z616" s="324"/>
      <c r="AA616" s="324"/>
      <c r="AB616" s="324"/>
      <c r="AC616" s="119"/>
      <c r="AD616" s="119"/>
      <c r="AE616" s="119"/>
      <c r="AF616" s="119"/>
      <c r="AG616" s="119"/>
      <c r="AH616" s="119"/>
      <c r="AI616" s="119"/>
      <c r="AJ616" s="119"/>
      <c r="AK616" s="477"/>
      <c r="AL616" s="477"/>
      <c r="AM616" s="119"/>
      <c r="AN616" s="119"/>
      <c r="AO616" s="119"/>
      <c r="AP616" s="119"/>
      <c r="AQ616" s="119"/>
      <c r="AR616" s="119"/>
    </row>
    <row r="617" spans="1:44" s="6" customFormat="1" ht="46.5" customHeight="1" hidden="1">
      <c r="A617" s="186" t="s">
        <v>590</v>
      </c>
      <c r="B617" s="201" t="s">
        <v>696</v>
      </c>
      <c r="C617" s="246" t="s">
        <v>1072</v>
      </c>
      <c r="D617" s="246" t="s">
        <v>1026</v>
      </c>
      <c r="E617" s="361"/>
      <c r="F617" s="361" t="s">
        <v>237</v>
      </c>
      <c r="G617" s="361"/>
      <c r="H617" s="361" t="s">
        <v>237</v>
      </c>
      <c r="I617" s="361"/>
      <c r="J617" s="361" t="s">
        <v>237</v>
      </c>
      <c r="K617" s="462">
        <f t="shared" si="25"/>
        <v>0</v>
      </c>
      <c r="L617" s="361" t="s">
        <v>237</v>
      </c>
      <c r="M617" s="361"/>
      <c r="N617" s="361" t="s">
        <v>237</v>
      </c>
      <c r="O617" s="361"/>
      <c r="P617" s="361" t="s">
        <v>237</v>
      </c>
      <c r="Q617" s="447"/>
      <c r="R617" s="361" t="s">
        <v>237</v>
      </c>
      <c r="S617" s="361"/>
      <c r="T617" s="361" t="s">
        <v>237</v>
      </c>
      <c r="U617" s="361"/>
      <c r="V617" s="361" t="s">
        <v>237</v>
      </c>
      <c r="W617" s="463">
        <f t="shared" si="26"/>
        <v>0</v>
      </c>
      <c r="X617" s="361" t="s">
        <v>237</v>
      </c>
      <c r="Y617" s="323"/>
      <c r="Z617" s="323" t="s">
        <v>237</v>
      </c>
      <c r="AA617" s="323"/>
      <c r="AB617" s="323" t="s">
        <v>237</v>
      </c>
      <c r="AC617" s="119"/>
      <c r="AD617" s="119"/>
      <c r="AE617" s="119"/>
      <c r="AF617" s="119"/>
      <c r="AG617" s="119"/>
      <c r="AH617" s="119"/>
      <c r="AI617" s="119"/>
      <c r="AJ617" s="119"/>
      <c r="AK617" s="477"/>
      <c r="AL617" s="477"/>
      <c r="AM617" s="119"/>
      <c r="AN617" s="119"/>
      <c r="AO617" s="119"/>
      <c r="AP617" s="119"/>
      <c r="AQ617" s="119"/>
      <c r="AR617" s="119"/>
    </row>
    <row r="618" spans="1:44" s="6" customFormat="1" ht="56.25" customHeight="1" hidden="1">
      <c r="A618" s="186" t="s">
        <v>591</v>
      </c>
      <c r="B618" s="187" t="s">
        <v>697</v>
      </c>
      <c r="C618" s="246" t="s">
        <v>1047</v>
      </c>
      <c r="D618" s="246" t="s">
        <v>1026</v>
      </c>
      <c r="E618" s="361"/>
      <c r="F618" s="361" t="s">
        <v>237</v>
      </c>
      <c r="G618" s="361"/>
      <c r="H618" s="361" t="s">
        <v>237</v>
      </c>
      <c r="I618" s="361"/>
      <c r="J618" s="361" t="s">
        <v>237</v>
      </c>
      <c r="K618" s="462">
        <f t="shared" si="25"/>
        <v>0</v>
      </c>
      <c r="L618" s="361" t="s">
        <v>237</v>
      </c>
      <c r="M618" s="361"/>
      <c r="N618" s="361" t="s">
        <v>237</v>
      </c>
      <c r="O618" s="361"/>
      <c r="P618" s="361" t="s">
        <v>237</v>
      </c>
      <c r="Q618" s="443"/>
      <c r="R618" s="361" t="s">
        <v>237</v>
      </c>
      <c r="S618" s="355"/>
      <c r="T618" s="361" t="s">
        <v>237</v>
      </c>
      <c r="U618" s="355"/>
      <c r="V618" s="361" t="s">
        <v>237</v>
      </c>
      <c r="W618" s="463">
        <f t="shared" si="26"/>
        <v>0</v>
      </c>
      <c r="X618" s="361" t="s">
        <v>237</v>
      </c>
      <c r="Y618" s="322"/>
      <c r="Z618" s="323" t="s">
        <v>237</v>
      </c>
      <c r="AA618" s="322"/>
      <c r="AB618" s="323" t="s">
        <v>237</v>
      </c>
      <c r="AC618" s="119"/>
      <c r="AD618" s="119"/>
      <c r="AE618" s="119"/>
      <c r="AF618" s="119"/>
      <c r="AG618" s="119"/>
      <c r="AH618" s="119"/>
      <c r="AI618" s="119"/>
      <c r="AJ618" s="119"/>
      <c r="AK618" s="477"/>
      <c r="AL618" s="477"/>
      <c r="AM618" s="119"/>
      <c r="AN618" s="119"/>
      <c r="AO618" s="119"/>
      <c r="AP618" s="119"/>
      <c r="AQ618" s="119"/>
      <c r="AR618" s="119"/>
    </row>
    <row r="619" spans="1:44" s="6" customFormat="1" ht="33.75" customHeight="1" hidden="1">
      <c r="A619" s="186" t="s">
        <v>586</v>
      </c>
      <c r="B619" s="187" t="s">
        <v>698</v>
      </c>
      <c r="C619" s="246" t="s">
        <v>1073</v>
      </c>
      <c r="D619" s="246" t="s">
        <v>1026</v>
      </c>
      <c r="E619" s="361"/>
      <c r="F619" s="361" t="s">
        <v>237</v>
      </c>
      <c r="G619" s="361"/>
      <c r="H619" s="361" t="s">
        <v>237</v>
      </c>
      <c r="I619" s="361"/>
      <c r="J619" s="361" t="s">
        <v>237</v>
      </c>
      <c r="K619" s="462">
        <f t="shared" si="25"/>
        <v>0</v>
      </c>
      <c r="L619" s="361" t="s">
        <v>237</v>
      </c>
      <c r="M619" s="361"/>
      <c r="N619" s="361" t="s">
        <v>237</v>
      </c>
      <c r="O619" s="361"/>
      <c r="P619" s="361" t="s">
        <v>237</v>
      </c>
      <c r="Q619" s="443"/>
      <c r="R619" s="361" t="s">
        <v>237</v>
      </c>
      <c r="S619" s="355"/>
      <c r="T619" s="361" t="s">
        <v>237</v>
      </c>
      <c r="U619" s="355"/>
      <c r="V619" s="361" t="s">
        <v>237</v>
      </c>
      <c r="W619" s="463">
        <f t="shared" si="26"/>
        <v>0</v>
      </c>
      <c r="X619" s="361" t="s">
        <v>237</v>
      </c>
      <c r="Y619" s="322"/>
      <c r="Z619" s="323" t="s">
        <v>237</v>
      </c>
      <c r="AA619" s="322"/>
      <c r="AB619" s="323" t="s">
        <v>237</v>
      </c>
      <c r="AC619" s="119"/>
      <c r="AD619" s="119"/>
      <c r="AE619" s="119"/>
      <c r="AF619" s="119"/>
      <c r="AG619" s="119"/>
      <c r="AH619" s="119"/>
      <c r="AI619" s="119"/>
      <c r="AJ619" s="119"/>
      <c r="AK619" s="477"/>
      <c r="AL619" s="477"/>
      <c r="AM619" s="119"/>
      <c r="AN619" s="119"/>
      <c r="AO619" s="119"/>
      <c r="AP619" s="119"/>
      <c r="AQ619" s="119"/>
      <c r="AR619" s="119"/>
    </row>
    <row r="620" spans="1:44" s="6" customFormat="1" ht="22.5" customHeight="1" hidden="1">
      <c r="A620" s="186" t="s">
        <v>585</v>
      </c>
      <c r="B620" s="187" t="s">
        <v>699</v>
      </c>
      <c r="C620" s="246" t="s">
        <v>1074</v>
      </c>
      <c r="D620" s="246" t="s">
        <v>1026</v>
      </c>
      <c r="E620" s="361"/>
      <c r="F620" s="361" t="s">
        <v>237</v>
      </c>
      <c r="G620" s="361"/>
      <c r="H620" s="361" t="s">
        <v>237</v>
      </c>
      <c r="I620" s="361"/>
      <c r="J620" s="361" t="s">
        <v>237</v>
      </c>
      <c r="K620" s="462">
        <f t="shared" si="25"/>
        <v>0</v>
      </c>
      <c r="L620" s="361" t="s">
        <v>237</v>
      </c>
      <c r="M620" s="361"/>
      <c r="N620" s="361" t="s">
        <v>237</v>
      </c>
      <c r="O620" s="361"/>
      <c r="P620" s="361" t="s">
        <v>237</v>
      </c>
      <c r="Q620" s="443"/>
      <c r="R620" s="361" t="s">
        <v>237</v>
      </c>
      <c r="S620" s="355"/>
      <c r="T620" s="361" t="s">
        <v>237</v>
      </c>
      <c r="U620" s="355"/>
      <c r="V620" s="361" t="s">
        <v>237</v>
      </c>
      <c r="W620" s="463">
        <f t="shared" si="26"/>
        <v>0</v>
      </c>
      <c r="X620" s="361" t="s">
        <v>237</v>
      </c>
      <c r="Y620" s="322"/>
      <c r="Z620" s="323" t="s">
        <v>237</v>
      </c>
      <c r="AA620" s="322"/>
      <c r="AB620" s="323" t="s">
        <v>237</v>
      </c>
      <c r="AC620" s="119"/>
      <c r="AD620" s="119"/>
      <c r="AE620" s="119"/>
      <c r="AF620" s="119"/>
      <c r="AG620" s="119"/>
      <c r="AH620" s="119"/>
      <c r="AI620" s="119"/>
      <c r="AJ620" s="119"/>
      <c r="AK620" s="477"/>
      <c r="AL620" s="477"/>
      <c r="AM620" s="119"/>
      <c r="AN620" s="119"/>
      <c r="AO620" s="119"/>
      <c r="AP620" s="119"/>
      <c r="AQ620" s="119"/>
      <c r="AR620" s="119"/>
    </row>
    <row r="621" spans="1:44" s="6" customFormat="1" ht="24" customHeight="1" hidden="1">
      <c r="A621" s="186" t="s">
        <v>592</v>
      </c>
      <c r="B621" s="187" t="s">
        <v>700</v>
      </c>
      <c r="C621" s="246" t="s">
        <v>1048</v>
      </c>
      <c r="D621" s="246" t="s">
        <v>1026</v>
      </c>
      <c r="E621" s="361"/>
      <c r="F621" s="361" t="s">
        <v>237</v>
      </c>
      <c r="G621" s="361"/>
      <c r="H621" s="361" t="s">
        <v>237</v>
      </c>
      <c r="I621" s="361"/>
      <c r="J621" s="361" t="s">
        <v>237</v>
      </c>
      <c r="K621" s="462">
        <f t="shared" si="25"/>
        <v>0</v>
      </c>
      <c r="L621" s="361" t="s">
        <v>237</v>
      </c>
      <c r="M621" s="361"/>
      <c r="N621" s="361" t="s">
        <v>237</v>
      </c>
      <c r="O621" s="361"/>
      <c r="P621" s="361" t="s">
        <v>237</v>
      </c>
      <c r="Q621" s="443"/>
      <c r="R621" s="361" t="s">
        <v>237</v>
      </c>
      <c r="S621" s="355"/>
      <c r="T621" s="361" t="s">
        <v>237</v>
      </c>
      <c r="U621" s="355"/>
      <c r="V621" s="361" t="s">
        <v>237</v>
      </c>
      <c r="W621" s="463">
        <f t="shared" si="26"/>
        <v>0</v>
      </c>
      <c r="X621" s="361" t="s">
        <v>237</v>
      </c>
      <c r="Y621" s="322"/>
      <c r="Z621" s="323" t="s">
        <v>237</v>
      </c>
      <c r="AA621" s="322"/>
      <c r="AB621" s="323" t="s">
        <v>237</v>
      </c>
      <c r="AC621" s="119"/>
      <c r="AD621" s="119"/>
      <c r="AE621" s="119"/>
      <c r="AF621" s="119"/>
      <c r="AG621" s="119"/>
      <c r="AH621" s="119"/>
      <c r="AI621" s="119"/>
      <c r="AJ621" s="119"/>
      <c r="AK621" s="477"/>
      <c r="AL621" s="477"/>
      <c r="AM621" s="119"/>
      <c r="AN621" s="119"/>
      <c r="AO621" s="119"/>
      <c r="AP621" s="119"/>
      <c r="AQ621" s="119"/>
      <c r="AR621" s="119"/>
    </row>
    <row r="622" spans="1:44" s="6" customFormat="1" ht="12.75" customHeight="1" hidden="1">
      <c r="A622" s="186" t="s">
        <v>649</v>
      </c>
      <c r="B622" s="187" t="s">
        <v>701</v>
      </c>
      <c r="C622" s="246" t="s">
        <v>1048</v>
      </c>
      <c r="D622" s="246" t="s">
        <v>1026</v>
      </c>
      <c r="E622" s="361"/>
      <c r="F622" s="361" t="s">
        <v>237</v>
      </c>
      <c r="G622" s="361"/>
      <c r="H622" s="361" t="s">
        <v>237</v>
      </c>
      <c r="I622" s="361"/>
      <c r="J622" s="361" t="s">
        <v>237</v>
      </c>
      <c r="K622" s="462">
        <f t="shared" si="25"/>
        <v>0</v>
      </c>
      <c r="L622" s="361" t="s">
        <v>237</v>
      </c>
      <c r="M622" s="361"/>
      <c r="N622" s="361" t="s">
        <v>237</v>
      </c>
      <c r="O622" s="361"/>
      <c r="P622" s="361" t="s">
        <v>237</v>
      </c>
      <c r="Q622" s="443"/>
      <c r="R622" s="361" t="s">
        <v>237</v>
      </c>
      <c r="S622" s="355"/>
      <c r="T622" s="361" t="s">
        <v>237</v>
      </c>
      <c r="U622" s="355"/>
      <c r="V622" s="361" t="s">
        <v>237</v>
      </c>
      <c r="W622" s="463">
        <f t="shared" si="26"/>
        <v>0</v>
      </c>
      <c r="X622" s="361" t="s">
        <v>237</v>
      </c>
      <c r="Y622" s="322"/>
      <c r="Z622" s="323" t="s">
        <v>237</v>
      </c>
      <c r="AA622" s="322"/>
      <c r="AB622" s="323" t="s">
        <v>237</v>
      </c>
      <c r="AC622" s="119"/>
      <c r="AD622" s="119"/>
      <c r="AE622" s="119"/>
      <c r="AF622" s="119"/>
      <c r="AG622" s="119"/>
      <c r="AH622" s="119"/>
      <c r="AI622" s="119"/>
      <c r="AJ622" s="119"/>
      <c r="AK622" s="477"/>
      <c r="AL622" s="477"/>
      <c r="AM622" s="119"/>
      <c r="AN622" s="119"/>
      <c r="AO622" s="119"/>
      <c r="AP622" s="119"/>
      <c r="AQ622" s="119"/>
      <c r="AR622" s="119"/>
    </row>
    <row r="623" spans="1:44" s="6" customFormat="1" ht="21" customHeight="1" hidden="1">
      <c r="A623" s="200" t="s">
        <v>79</v>
      </c>
      <c r="B623" s="187" t="s">
        <v>702</v>
      </c>
      <c r="C623" s="188" t="s">
        <v>1052</v>
      </c>
      <c r="D623" s="246" t="s">
        <v>1026</v>
      </c>
      <c r="E623" s="361"/>
      <c r="F623" s="361" t="s">
        <v>237</v>
      </c>
      <c r="G623" s="361"/>
      <c r="H623" s="361" t="s">
        <v>237</v>
      </c>
      <c r="I623" s="361"/>
      <c r="J623" s="361" t="s">
        <v>237</v>
      </c>
      <c r="K623" s="462">
        <f t="shared" si="25"/>
        <v>0</v>
      </c>
      <c r="L623" s="361" t="s">
        <v>237</v>
      </c>
      <c r="M623" s="361"/>
      <c r="N623" s="361" t="s">
        <v>237</v>
      </c>
      <c r="O623" s="361"/>
      <c r="P623" s="361" t="s">
        <v>237</v>
      </c>
      <c r="Q623" s="443"/>
      <c r="R623" s="361" t="s">
        <v>237</v>
      </c>
      <c r="S623" s="355"/>
      <c r="T623" s="361" t="s">
        <v>237</v>
      </c>
      <c r="U623" s="355"/>
      <c r="V623" s="361" t="s">
        <v>237</v>
      </c>
      <c r="W623" s="463">
        <f t="shared" si="26"/>
        <v>0</v>
      </c>
      <c r="X623" s="361" t="s">
        <v>237</v>
      </c>
      <c r="Y623" s="322"/>
      <c r="Z623" s="323" t="s">
        <v>237</v>
      </c>
      <c r="AA623" s="322"/>
      <c r="AB623" s="323" t="s">
        <v>237</v>
      </c>
      <c r="AC623" s="119"/>
      <c r="AD623" s="119"/>
      <c r="AE623" s="119"/>
      <c r="AF623" s="119"/>
      <c r="AG623" s="119"/>
      <c r="AH623" s="119"/>
      <c r="AI623" s="119"/>
      <c r="AJ623" s="119"/>
      <c r="AK623" s="477"/>
      <c r="AL623" s="477"/>
      <c r="AM623" s="119"/>
      <c r="AN623" s="119"/>
      <c r="AO623" s="119"/>
      <c r="AP623" s="119"/>
      <c r="AQ623" s="119"/>
      <c r="AR623" s="119"/>
    </row>
    <row r="624" spans="1:44" s="69" customFormat="1" ht="21.75" customHeight="1">
      <c r="A624" s="200" t="s">
        <v>80</v>
      </c>
      <c r="B624" s="185" t="s">
        <v>703</v>
      </c>
      <c r="C624" s="179" t="s">
        <v>1054</v>
      </c>
      <c r="D624" s="240" t="s">
        <v>1026</v>
      </c>
      <c r="E624" s="360"/>
      <c r="F624" s="360" t="s">
        <v>237</v>
      </c>
      <c r="G624" s="360"/>
      <c r="H624" s="360" t="s">
        <v>237</v>
      </c>
      <c r="I624" s="360"/>
      <c r="J624" s="360" t="s">
        <v>237</v>
      </c>
      <c r="K624" s="73">
        <f t="shared" si="25"/>
        <v>232406016.98999998</v>
      </c>
      <c r="L624" s="360" t="s">
        <v>237</v>
      </c>
      <c r="M624" s="360"/>
      <c r="N624" s="360" t="s">
        <v>237</v>
      </c>
      <c r="O624" s="360"/>
      <c r="P624" s="360" t="s">
        <v>237</v>
      </c>
      <c r="Q624" s="452"/>
      <c r="R624" s="360" t="s">
        <v>237</v>
      </c>
      <c r="S624" s="356"/>
      <c r="T624" s="360" t="s">
        <v>237</v>
      </c>
      <c r="U624" s="356"/>
      <c r="V624" s="360" t="s">
        <v>237</v>
      </c>
      <c r="W624" s="68">
        <f t="shared" si="26"/>
        <v>215480228.64999995</v>
      </c>
      <c r="X624" s="360" t="s">
        <v>237</v>
      </c>
      <c r="Y624" s="356"/>
      <c r="Z624" s="360" t="s">
        <v>237</v>
      </c>
      <c r="AA624" s="356"/>
      <c r="AB624" s="360" t="s">
        <v>237</v>
      </c>
      <c r="AC624" s="120">
        <f>AC604</f>
        <v>48746152.84</v>
      </c>
      <c r="AD624" s="120">
        <f aca="true" t="shared" si="27" ref="AD624:AP624">AD604</f>
        <v>46634534.14</v>
      </c>
      <c r="AE624" s="120">
        <f t="shared" si="27"/>
        <v>55109830.14</v>
      </c>
      <c r="AF624" s="120">
        <f>AF604</f>
        <v>49446784.87</v>
      </c>
      <c r="AG624" s="120">
        <f t="shared" si="27"/>
        <v>39966800.74</v>
      </c>
      <c r="AH624" s="120">
        <f t="shared" si="27"/>
        <v>36152044.57</v>
      </c>
      <c r="AI624" s="120">
        <f t="shared" si="27"/>
        <v>25787015.86</v>
      </c>
      <c r="AJ624" s="120">
        <f t="shared" si="27"/>
        <v>25299296.82</v>
      </c>
      <c r="AK624" s="120">
        <f t="shared" si="27"/>
        <v>31439769.77</v>
      </c>
      <c r="AL624" s="120">
        <f t="shared" si="27"/>
        <v>28749658.1</v>
      </c>
      <c r="AM624" s="120">
        <f t="shared" si="27"/>
        <v>17271574.48</v>
      </c>
      <c r="AN624" s="120">
        <f t="shared" si="27"/>
        <v>16818088.44</v>
      </c>
      <c r="AO624" s="120">
        <f t="shared" si="27"/>
        <v>13343873.16</v>
      </c>
      <c r="AP624" s="120">
        <f t="shared" si="27"/>
        <v>11638901.01</v>
      </c>
      <c r="AQ624" s="120">
        <f>AQ604</f>
        <v>741000</v>
      </c>
      <c r="AR624" s="120">
        <f>AR604</f>
        <v>740920.7</v>
      </c>
    </row>
    <row r="625" spans="1:44" s="69" customFormat="1" ht="42">
      <c r="A625" s="206" t="s">
        <v>704</v>
      </c>
      <c r="B625" s="185" t="s">
        <v>705</v>
      </c>
      <c r="C625" s="179" t="s">
        <v>1054</v>
      </c>
      <c r="D625" s="179" t="s">
        <v>1026</v>
      </c>
      <c r="E625" s="356"/>
      <c r="F625" s="360" t="s">
        <v>237</v>
      </c>
      <c r="G625" s="356"/>
      <c r="H625" s="360" t="s">
        <v>237</v>
      </c>
      <c r="I625" s="356"/>
      <c r="J625" s="360" t="s">
        <v>237</v>
      </c>
      <c r="K625" s="73">
        <f t="shared" si="25"/>
        <v>60547888.089999996</v>
      </c>
      <c r="L625" s="360" t="s">
        <v>237</v>
      </c>
      <c r="M625" s="356"/>
      <c r="N625" s="360" t="s">
        <v>237</v>
      </c>
      <c r="O625" s="356"/>
      <c r="P625" s="360" t="s">
        <v>237</v>
      </c>
      <c r="Q625" s="452"/>
      <c r="R625" s="360" t="s">
        <v>237</v>
      </c>
      <c r="S625" s="356"/>
      <c r="T625" s="360" t="s">
        <v>237</v>
      </c>
      <c r="U625" s="356"/>
      <c r="V625" s="360" t="s">
        <v>237</v>
      </c>
      <c r="W625" s="68">
        <f t="shared" si="26"/>
        <v>57214143.05</v>
      </c>
      <c r="X625" s="360" t="s">
        <v>237</v>
      </c>
      <c r="Y625" s="356"/>
      <c r="Z625" s="360" t="s">
        <v>237</v>
      </c>
      <c r="AA625" s="356"/>
      <c r="AB625" s="360" t="s">
        <v>237</v>
      </c>
      <c r="AC625" s="120">
        <f>SUM(AC627:AC632)</f>
        <v>9944215.18</v>
      </c>
      <c r="AD625" s="120">
        <f aca="true" t="shared" si="28" ref="AD625:AO625">SUM(AD627:AD632)</f>
        <v>9513444.96</v>
      </c>
      <c r="AE625" s="120">
        <f t="shared" si="28"/>
        <v>8079818.74</v>
      </c>
      <c r="AF625" s="120">
        <f t="shared" si="28"/>
        <v>8015110.39</v>
      </c>
      <c r="AG625" s="120">
        <f t="shared" si="28"/>
        <v>10950903.4</v>
      </c>
      <c r="AH625" s="120">
        <f t="shared" si="28"/>
        <v>9897170.76</v>
      </c>
      <c r="AI625" s="120">
        <f t="shared" si="28"/>
        <v>9541195.87</v>
      </c>
      <c r="AJ625" s="120">
        <f t="shared" si="28"/>
        <v>9243957.53</v>
      </c>
      <c r="AK625" s="120">
        <f t="shared" si="28"/>
        <v>12541322.76</v>
      </c>
      <c r="AL625" s="120">
        <f t="shared" si="28"/>
        <v>11467708.24</v>
      </c>
      <c r="AM625" s="120">
        <f t="shared" si="28"/>
        <v>6369218.66</v>
      </c>
      <c r="AN625" s="120">
        <f t="shared" si="28"/>
        <v>6353872.8</v>
      </c>
      <c r="AO625" s="120">
        <f t="shared" si="28"/>
        <v>3121213.48</v>
      </c>
      <c r="AP625" s="120">
        <f>SUM(AP627:AP632)</f>
        <v>2722878.37</v>
      </c>
      <c r="AQ625" s="120"/>
      <c r="AR625" s="120"/>
    </row>
    <row r="626" spans="1:44" s="137" customFormat="1" ht="14.25" customHeight="1">
      <c r="A626" s="186" t="s">
        <v>594</v>
      </c>
      <c r="B626" s="204"/>
      <c r="C626" s="357"/>
      <c r="D626" s="357"/>
      <c r="E626" s="359"/>
      <c r="F626" s="359"/>
      <c r="G626" s="358"/>
      <c r="H626" s="359"/>
      <c r="I626" s="358"/>
      <c r="J626" s="359"/>
      <c r="K626" s="685">
        <f>AC627+AE627+AG627+AI627+AK627+AM627+AO627+AQ627</f>
        <v>32096150.8</v>
      </c>
      <c r="L626" s="359"/>
      <c r="M626" s="358"/>
      <c r="N626" s="359"/>
      <c r="O626" s="358"/>
      <c r="P626" s="359"/>
      <c r="Q626" s="448"/>
      <c r="R626" s="359"/>
      <c r="S626" s="358"/>
      <c r="T626" s="359"/>
      <c r="U626" s="358"/>
      <c r="V626" s="359"/>
      <c r="W626" s="685">
        <f>AD627+AF627+AH627+AJ627+AL627+AN627+AP627+AR627</f>
        <v>30148604.48</v>
      </c>
      <c r="X626" s="359"/>
      <c r="Y626" s="358"/>
      <c r="Z626" s="359"/>
      <c r="AA626" s="358"/>
      <c r="AB626" s="358"/>
      <c r="AC626" s="212"/>
      <c r="AD626" s="212"/>
      <c r="AE626" s="212"/>
      <c r="AF626" s="212"/>
      <c r="AG626" s="212"/>
      <c r="AH626" s="212"/>
      <c r="AI626" s="212"/>
      <c r="AJ626" s="212"/>
      <c r="AK626" s="212"/>
      <c r="AL626" s="212"/>
      <c r="AM626" s="212"/>
      <c r="AN626" s="212"/>
      <c r="AO626" s="212"/>
      <c r="AP626" s="212"/>
      <c r="AQ626" s="212"/>
      <c r="AR626" s="212"/>
    </row>
    <row r="627" spans="1:44" s="137" customFormat="1" ht="24.75" customHeight="1">
      <c r="A627" s="186" t="s">
        <v>595</v>
      </c>
      <c r="B627" s="201" t="s">
        <v>706</v>
      </c>
      <c r="C627" s="246" t="s">
        <v>1025</v>
      </c>
      <c r="D627" s="246" t="s">
        <v>1026</v>
      </c>
      <c r="E627" s="361"/>
      <c r="F627" s="361" t="s">
        <v>237</v>
      </c>
      <c r="G627" s="361"/>
      <c r="H627" s="361" t="s">
        <v>237</v>
      </c>
      <c r="I627" s="361"/>
      <c r="J627" s="361" t="s">
        <v>237</v>
      </c>
      <c r="K627" s="686"/>
      <c r="L627" s="361" t="s">
        <v>237</v>
      </c>
      <c r="M627" s="361"/>
      <c r="N627" s="361" t="s">
        <v>237</v>
      </c>
      <c r="O627" s="361"/>
      <c r="P627" s="361" t="s">
        <v>237</v>
      </c>
      <c r="Q627" s="447"/>
      <c r="R627" s="361" t="s">
        <v>237</v>
      </c>
      <c r="S627" s="361"/>
      <c r="T627" s="361" t="s">
        <v>237</v>
      </c>
      <c r="U627" s="361"/>
      <c r="V627" s="361" t="s">
        <v>237</v>
      </c>
      <c r="W627" s="686"/>
      <c r="X627" s="361" t="s">
        <v>237</v>
      </c>
      <c r="Y627" s="361"/>
      <c r="Z627" s="361" t="s">
        <v>237</v>
      </c>
      <c r="AA627" s="361"/>
      <c r="AB627" s="361" t="s">
        <v>237</v>
      </c>
      <c r="AC627" s="212">
        <v>9944215.18</v>
      </c>
      <c r="AD627" s="212">
        <v>9513444.96</v>
      </c>
      <c r="AE627" s="212">
        <v>8079818.74</v>
      </c>
      <c r="AF627" s="212">
        <v>8015110.39</v>
      </c>
      <c r="AG627" s="212">
        <v>10950903.4</v>
      </c>
      <c r="AH627" s="212">
        <v>9897170.76</v>
      </c>
      <c r="AI627" s="212"/>
      <c r="AJ627" s="212"/>
      <c r="AK627" s="212"/>
      <c r="AL627" s="212"/>
      <c r="AM627" s="212"/>
      <c r="AN627" s="212"/>
      <c r="AO627" s="212">
        <v>3121213.48</v>
      </c>
      <c r="AP627" s="212">
        <v>2722878.37</v>
      </c>
      <c r="AQ627" s="212"/>
      <c r="AR627" s="212"/>
    </row>
    <row r="628" spans="1:44" s="137" customFormat="1" ht="33.75">
      <c r="A628" s="186" t="s">
        <v>596</v>
      </c>
      <c r="B628" s="187" t="s">
        <v>707</v>
      </c>
      <c r="C628" s="188" t="s">
        <v>1076</v>
      </c>
      <c r="D628" s="246" t="s">
        <v>1026</v>
      </c>
      <c r="E628" s="361"/>
      <c r="F628" s="361" t="s">
        <v>237</v>
      </c>
      <c r="G628" s="361"/>
      <c r="H628" s="361" t="s">
        <v>237</v>
      </c>
      <c r="I628" s="361"/>
      <c r="J628" s="361" t="s">
        <v>237</v>
      </c>
      <c r="K628" s="462">
        <f t="shared" si="25"/>
        <v>28451737.29</v>
      </c>
      <c r="L628" s="361" t="s">
        <v>237</v>
      </c>
      <c r="M628" s="361"/>
      <c r="N628" s="361" t="s">
        <v>237</v>
      </c>
      <c r="O628" s="361"/>
      <c r="P628" s="361" t="s">
        <v>237</v>
      </c>
      <c r="Q628" s="443"/>
      <c r="R628" s="361" t="s">
        <v>237</v>
      </c>
      <c r="S628" s="355"/>
      <c r="T628" s="361" t="s">
        <v>237</v>
      </c>
      <c r="U628" s="355"/>
      <c r="V628" s="361" t="s">
        <v>237</v>
      </c>
      <c r="W628" s="463">
        <f t="shared" si="26"/>
        <v>27065538.57</v>
      </c>
      <c r="X628" s="361" t="s">
        <v>237</v>
      </c>
      <c r="Y628" s="355"/>
      <c r="Z628" s="361" t="s">
        <v>237</v>
      </c>
      <c r="AA628" s="355"/>
      <c r="AB628" s="361" t="s">
        <v>237</v>
      </c>
      <c r="AC628" s="212"/>
      <c r="AD628" s="212"/>
      <c r="AE628" s="212"/>
      <c r="AF628" s="212"/>
      <c r="AG628" s="212"/>
      <c r="AH628" s="212"/>
      <c r="AI628" s="212">
        <v>9541195.87</v>
      </c>
      <c r="AJ628" s="212">
        <v>9243957.53</v>
      </c>
      <c r="AK628" s="212">
        <v>12541322.76</v>
      </c>
      <c r="AL628" s="212">
        <v>11467708.24</v>
      </c>
      <c r="AM628" s="212">
        <v>6369218.66</v>
      </c>
      <c r="AN628" s="212">
        <v>6353872.8</v>
      </c>
      <c r="AO628" s="212"/>
      <c r="AP628" s="212"/>
      <c r="AQ628" s="212"/>
      <c r="AR628" s="212"/>
    </row>
    <row r="629" spans="1:44" s="137" customFormat="1" ht="22.5">
      <c r="A629" s="186" t="s">
        <v>597</v>
      </c>
      <c r="B629" s="187" t="s">
        <v>708</v>
      </c>
      <c r="C629" s="188" t="s">
        <v>1077</v>
      </c>
      <c r="D629" s="246" t="s">
        <v>1026</v>
      </c>
      <c r="E629" s="361"/>
      <c r="F629" s="361" t="s">
        <v>237</v>
      </c>
      <c r="G629" s="361"/>
      <c r="H629" s="361" t="s">
        <v>237</v>
      </c>
      <c r="I629" s="361"/>
      <c r="J629" s="361" t="s">
        <v>237</v>
      </c>
      <c r="K629" s="462">
        <f t="shared" si="25"/>
        <v>0</v>
      </c>
      <c r="L629" s="361" t="s">
        <v>237</v>
      </c>
      <c r="M629" s="361"/>
      <c r="N629" s="361" t="s">
        <v>237</v>
      </c>
      <c r="O629" s="361"/>
      <c r="P629" s="361" t="s">
        <v>237</v>
      </c>
      <c r="Q629" s="443"/>
      <c r="R629" s="361" t="s">
        <v>237</v>
      </c>
      <c r="S629" s="355"/>
      <c r="T629" s="361" t="s">
        <v>237</v>
      </c>
      <c r="U629" s="355"/>
      <c r="V629" s="361" t="s">
        <v>237</v>
      </c>
      <c r="W629" s="463">
        <f t="shared" si="26"/>
        <v>0</v>
      </c>
      <c r="X629" s="361" t="s">
        <v>237</v>
      </c>
      <c r="Y629" s="355"/>
      <c r="Z629" s="361" t="s">
        <v>237</v>
      </c>
      <c r="AA629" s="355"/>
      <c r="AB629" s="361" t="s">
        <v>237</v>
      </c>
      <c r="AC629" s="212"/>
      <c r="AD629" s="212"/>
      <c r="AE629" s="212"/>
      <c r="AF629" s="212"/>
      <c r="AG629" s="212"/>
      <c r="AH629" s="212"/>
      <c r="AI629" s="212"/>
      <c r="AJ629" s="212"/>
      <c r="AK629" s="212"/>
      <c r="AL629" s="212"/>
      <c r="AM629" s="212"/>
      <c r="AN629" s="212"/>
      <c r="AO629" s="212"/>
      <c r="AP629" s="212"/>
      <c r="AQ629" s="212"/>
      <c r="AR629" s="212"/>
    </row>
    <row r="630" spans="1:44" s="137" customFormat="1" ht="22.5">
      <c r="A630" s="186" t="s">
        <v>598</v>
      </c>
      <c r="B630" s="187" t="s">
        <v>709</v>
      </c>
      <c r="C630" s="188" t="s">
        <v>1054</v>
      </c>
      <c r="D630" s="246" t="s">
        <v>1026</v>
      </c>
      <c r="E630" s="361"/>
      <c r="F630" s="361" t="s">
        <v>237</v>
      </c>
      <c r="G630" s="361"/>
      <c r="H630" s="361" t="s">
        <v>237</v>
      </c>
      <c r="I630" s="361"/>
      <c r="J630" s="361" t="s">
        <v>237</v>
      </c>
      <c r="K630" s="462">
        <f t="shared" si="25"/>
        <v>0</v>
      </c>
      <c r="L630" s="361" t="s">
        <v>237</v>
      </c>
      <c r="M630" s="361"/>
      <c r="N630" s="361" t="s">
        <v>237</v>
      </c>
      <c r="O630" s="361"/>
      <c r="P630" s="361" t="s">
        <v>237</v>
      </c>
      <c r="Q630" s="443"/>
      <c r="R630" s="361" t="s">
        <v>237</v>
      </c>
      <c r="S630" s="355"/>
      <c r="T630" s="361" t="s">
        <v>237</v>
      </c>
      <c r="U630" s="355"/>
      <c r="V630" s="361" t="s">
        <v>237</v>
      </c>
      <c r="W630" s="463">
        <f t="shared" si="26"/>
        <v>0</v>
      </c>
      <c r="X630" s="361" t="s">
        <v>237</v>
      </c>
      <c r="Y630" s="355"/>
      <c r="Z630" s="361" t="s">
        <v>237</v>
      </c>
      <c r="AA630" s="355"/>
      <c r="AB630" s="361" t="s">
        <v>237</v>
      </c>
      <c r="AC630" s="212"/>
      <c r="AD630" s="212"/>
      <c r="AE630" s="212"/>
      <c r="AF630" s="212"/>
      <c r="AG630" s="212"/>
      <c r="AH630" s="212"/>
      <c r="AI630" s="212"/>
      <c r="AJ630" s="212"/>
      <c r="AK630" s="212"/>
      <c r="AL630" s="212"/>
      <c r="AM630" s="212"/>
      <c r="AN630" s="212"/>
      <c r="AO630" s="212"/>
      <c r="AP630" s="212"/>
      <c r="AQ630" s="212"/>
      <c r="AR630" s="212"/>
    </row>
    <row r="631" spans="1:44" s="137" customFormat="1" ht="24" customHeight="1">
      <c r="A631" s="186" t="s">
        <v>599</v>
      </c>
      <c r="B631" s="187" t="s">
        <v>710</v>
      </c>
      <c r="C631" s="188" t="s">
        <v>1025</v>
      </c>
      <c r="D631" s="246" t="s">
        <v>1026</v>
      </c>
      <c r="E631" s="361"/>
      <c r="F631" s="361" t="s">
        <v>237</v>
      </c>
      <c r="G631" s="361"/>
      <c r="H631" s="361" t="s">
        <v>237</v>
      </c>
      <c r="I631" s="361"/>
      <c r="J631" s="361" t="s">
        <v>237</v>
      </c>
      <c r="K631" s="462">
        <f t="shared" si="25"/>
        <v>0</v>
      </c>
      <c r="L631" s="361" t="s">
        <v>237</v>
      </c>
      <c r="M631" s="361"/>
      <c r="N631" s="361" t="s">
        <v>237</v>
      </c>
      <c r="O631" s="361"/>
      <c r="P631" s="361" t="s">
        <v>237</v>
      </c>
      <c r="Q631" s="443"/>
      <c r="R631" s="361" t="s">
        <v>237</v>
      </c>
      <c r="S631" s="355"/>
      <c r="T631" s="361" t="s">
        <v>237</v>
      </c>
      <c r="U631" s="355"/>
      <c r="V631" s="361" t="s">
        <v>237</v>
      </c>
      <c r="W631" s="463">
        <f t="shared" si="26"/>
        <v>0</v>
      </c>
      <c r="X631" s="361" t="s">
        <v>237</v>
      </c>
      <c r="Y631" s="355"/>
      <c r="Z631" s="361" t="s">
        <v>237</v>
      </c>
      <c r="AA631" s="355"/>
      <c r="AB631" s="361" t="s">
        <v>237</v>
      </c>
      <c r="AC631" s="212"/>
      <c r="AD631" s="212"/>
      <c r="AE631" s="212"/>
      <c r="AF631" s="212"/>
      <c r="AG631" s="212"/>
      <c r="AH631" s="212"/>
      <c r="AI631" s="212"/>
      <c r="AJ631" s="212"/>
      <c r="AK631" s="212"/>
      <c r="AL631" s="212"/>
      <c r="AM631" s="212"/>
      <c r="AN631" s="212"/>
      <c r="AO631" s="212"/>
      <c r="AP631" s="212"/>
      <c r="AQ631" s="212"/>
      <c r="AR631" s="212"/>
    </row>
    <row r="632" spans="1:44" s="137" customFormat="1" ht="12.75">
      <c r="A632" s="186" t="s">
        <v>667</v>
      </c>
      <c r="B632" s="187" t="s">
        <v>711</v>
      </c>
      <c r="C632" s="188" t="s">
        <v>1054</v>
      </c>
      <c r="D632" s="246" t="s">
        <v>1026</v>
      </c>
      <c r="E632" s="361"/>
      <c r="F632" s="361" t="s">
        <v>237</v>
      </c>
      <c r="G632" s="361"/>
      <c r="H632" s="361" t="s">
        <v>237</v>
      </c>
      <c r="I632" s="361"/>
      <c r="J632" s="361" t="s">
        <v>237</v>
      </c>
      <c r="K632" s="462">
        <f t="shared" si="25"/>
        <v>0</v>
      </c>
      <c r="L632" s="361" t="s">
        <v>237</v>
      </c>
      <c r="M632" s="361"/>
      <c r="N632" s="361" t="s">
        <v>237</v>
      </c>
      <c r="O632" s="361"/>
      <c r="P632" s="361" t="s">
        <v>237</v>
      </c>
      <c r="Q632" s="443"/>
      <c r="R632" s="361" t="s">
        <v>237</v>
      </c>
      <c r="S632" s="355"/>
      <c r="T632" s="361" t="s">
        <v>237</v>
      </c>
      <c r="U632" s="355"/>
      <c r="V632" s="361" t="s">
        <v>237</v>
      </c>
      <c r="W632" s="463">
        <f t="shared" si="26"/>
        <v>0</v>
      </c>
      <c r="X632" s="361" t="s">
        <v>237</v>
      </c>
      <c r="Y632" s="355"/>
      <c r="Z632" s="361" t="s">
        <v>237</v>
      </c>
      <c r="AA632" s="355"/>
      <c r="AB632" s="361" t="s">
        <v>237</v>
      </c>
      <c r="AC632" s="212"/>
      <c r="AD632" s="212"/>
      <c r="AE632" s="212"/>
      <c r="AF632" s="212"/>
      <c r="AG632" s="212"/>
      <c r="AH632" s="212"/>
      <c r="AI632" s="212"/>
      <c r="AJ632" s="212"/>
      <c r="AK632" s="212"/>
      <c r="AL632" s="212"/>
      <c r="AM632" s="212"/>
      <c r="AN632" s="212"/>
      <c r="AO632" s="212"/>
      <c r="AP632" s="212"/>
      <c r="AQ632" s="212"/>
      <c r="AR632" s="212"/>
    </row>
    <row r="633" spans="1:44" s="69" customFormat="1" ht="21">
      <c r="A633" s="206" t="s">
        <v>600</v>
      </c>
      <c r="B633" s="185" t="s">
        <v>712</v>
      </c>
      <c r="C633" s="179" t="s">
        <v>1054</v>
      </c>
      <c r="D633" s="179" t="s">
        <v>1026</v>
      </c>
      <c r="E633" s="356"/>
      <c r="F633" s="360" t="s">
        <v>237</v>
      </c>
      <c r="G633" s="356"/>
      <c r="H633" s="360" t="s">
        <v>237</v>
      </c>
      <c r="I633" s="356"/>
      <c r="J633" s="360" t="s">
        <v>237</v>
      </c>
      <c r="K633" s="73">
        <f t="shared" si="25"/>
        <v>105007485.38999999</v>
      </c>
      <c r="L633" s="360" t="s">
        <v>237</v>
      </c>
      <c r="M633" s="356"/>
      <c r="N633" s="360" t="s">
        <v>237</v>
      </c>
      <c r="O633" s="356"/>
      <c r="P633" s="360" t="s">
        <v>237</v>
      </c>
      <c r="Q633" s="452"/>
      <c r="R633" s="360" t="s">
        <v>237</v>
      </c>
      <c r="S633" s="356"/>
      <c r="T633" s="360" t="s">
        <v>237</v>
      </c>
      <c r="U633" s="356"/>
      <c r="V633" s="360" t="s">
        <v>237</v>
      </c>
      <c r="W633" s="68">
        <f t="shared" si="26"/>
        <v>98686941.31</v>
      </c>
      <c r="X633" s="360" t="s">
        <v>237</v>
      </c>
      <c r="Y633" s="356"/>
      <c r="Z633" s="360" t="s">
        <v>237</v>
      </c>
      <c r="AA633" s="356"/>
      <c r="AB633" s="360" t="s">
        <v>237</v>
      </c>
      <c r="AC633" s="120">
        <f>SUM(AC635:AC640)</f>
        <v>21009591.87</v>
      </c>
      <c r="AD633" s="120">
        <f aca="true" t="shared" si="29" ref="AD633:AO633">SUM(AD635:AD640)</f>
        <v>20099484.21</v>
      </c>
      <c r="AE633" s="120">
        <f t="shared" si="29"/>
        <v>27652864.63</v>
      </c>
      <c r="AF633" s="120">
        <f t="shared" si="29"/>
        <v>26107898.73</v>
      </c>
      <c r="AG633" s="120">
        <f t="shared" si="29"/>
        <v>19823533.17</v>
      </c>
      <c r="AH633" s="120">
        <f t="shared" si="29"/>
        <v>17960518.88</v>
      </c>
      <c r="AI633" s="120">
        <f t="shared" si="29"/>
        <v>10830546.66</v>
      </c>
      <c r="AJ633" s="120">
        <f t="shared" si="29"/>
        <v>10740229.97</v>
      </c>
      <c r="AK633" s="120">
        <f t="shared" si="29"/>
        <v>13625993.11</v>
      </c>
      <c r="AL633" s="120">
        <f t="shared" si="29"/>
        <v>12461090.09</v>
      </c>
      <c r="AM633" s="120">
        <f t="shared" si="29"/>
        <v>6329392.71</v>
      </c>
      <c r="AN633" s="120">
        <f t="shared" si="29"/>
        <v>6314139.5</v>
      </c>
      <c r="AO633" s="120">
        <f t="shared" si="29"/>
        <v>5735563.24</v>
      </c>
      <c r="AP633" s="120">
        <f>SUM(AP635:AP640)</f>
        <v>5003579.93</v>
      </c>
      <c r="AQ633" s="120"/>
      <c r="AR633" s="120"/>
    </row>
    <row r="634" spans="1:44" s="137" customFormat="1" ht="14.25" customHeight="1">
      <c r="A634" s="186" t="s">
        <v>594</v>
      </c>
      <c r="B634" s="204"/>
      <c r="C634" s="357"/>
      <c r="D634" s="357"/>
      <c r="E634" s="359"/>
      <c r="F634" s="358"/>
      <c r="G634" s="359"/>
      <c r="H634" s="358"/>
      <c r="I634" s="358"/>
      <c r="J634" s="358"/>
      <c r="K634" s="685">
        <f>AC635+AE635+AG635+AI635+AK635+AM635+AO635+AQ635</f>
        <v>74221552.91</v>
      </c>
      <c r="L634" s="358"/>
      <c r="M634" s="359"/>
      <c r="N634" s="358"/>
      <c r="O634" s="359"/>
      <c r="P634" s="358"/>
      <c r="Q634" s="449"/>
      <c r="R634" s="358"/>
      <c r="S634" s="359"/>
      <c r="T634" s="358"/>
      <c r="U634" s="359"/>
      <c r="V634" s="358"/>
      <c r="W634" s="685">
        <f>AD635+AF635+AH635+AJ635+AL635+AN635+AP635+AR635</f>
        <v>69171481.75</v>
      </c>
      <c r="X634" s="358"/>
      <c r="Y634" s="358"/>
      <c r="Z634" s="358"/>
      <c r="AA634" s="358"/>
      <c r="AB634" s="358"/>
      <c r="AC634" s="212"/>
      <c r="AD634" s="212"/>
      <c r="AE634" s="212"/>
      <c r="AF634" s="212"/>
      <c r="AG634" s="212"/>
      <c r="AH634" s="212"/>
      <c r="AI634" s="212"/>
      <c r="AJ634" s="212"/>
      <c r="AK634" s="212"/>
      <c r="AL634" s="212"/>
      <c r="AM634" s="212"/>
      <c r="AN634" s="212"/>
      <c r="AO634" s="212"/>
      <c r="AP634" s="212"/>
      <c r="AQ634" s="212"/>
      <c r="AR634" s="212"/>
    </row>
    <row r="635" spans="1:44" s="137" customFormat="1" ht="24.75" customHeight="1">
      <c r="A635" s="186" t="s">
        <v>595</v>
      </c>
      <c r="B635" s="201" t="s">
        <v>713</v>
      </c>
      <c r="C635" s="246" t="s">
        <v>1075</v>
      </c>
      <c r="D635" s="246" t="s">
        <v>1026</v>
      </c>
      <c r="E635" s="361"/>
      <c r="F635" s="361" t="s">
        <v>237</v>
      </c>
      <c r="G635" s="361"/>
      <c r="H635" s="361" t="s">
        <v>237</v>
      </c>
      <c r="I635" s="361"/>
      <c r="J635" s="361" t="s">
        <v>237</v>
      </c>
      <c r="K635" s="686"/>
      <c r="L635" s="361" t="s">
        <v>237</v>
      </c>
      <c r="M635" s="361"/>
      <c r="N635" s="361" t="s">
        <v>237</v>
      </c>
      <c r="O635" s="361"/>
      <c r="P635" s="361" t="s">
        <v>237</v>
      </c>
      <c r="Q635" s="447"/>
      <c r="R635" s="361" t="s">
        <v>237</v>
      </c>
      <c r="S635" s="361"/>
      <c r="T635" s="361" t="s">
        <v>237</v>
      </c>
      <c r="U635" s="361"/>
      <c r="V635" s="361" t="s">
        <v>237</v>
      </c>
      <c r="W635" s="686"/>
      <c r="X635" s="361" t="s">
        <v>237</v>
      </c>
      <c r="Y635" s="361"/>
      <c r="Z635" s="361" t="s">
        <v>237</v>
      </c>
      <c r="AA635" s="361"/>
      <c r="AB635" s="361" t="s">
        <v>237</v>
      </c>
      <c r="AC635" s="212">
        <v>21009591.87</v>
      </c>
      <c r="AD635" s="212">
        <v>20099484.21</v>
      </c>
      <c r="AE635" s="212">
        <v>27652864.63</v>
      </c>
      <c r="AF635" s="212">
        <v>26107898.73</v>
      </c>
      <c r="AG635" s="212">
        <v>19823533.17</v>
      </c>
      <c r="AH635" s="212">
        <v>17960518.88</v>
      </c>
      <c r="AI635" s="212"/>
      <c r="AJ635" s="212"/>
      <c r="AK635" s="212"/>
      <c r="AL635" s="212"/>
      <c r="AM635" s="212"/>
      <c r="AN635" s="212"/>
      <c r="AO635" s="212">
        <v>5735563.24</v>
      </c>
      <c r="AP635" s="212">
        <v>5003579.93</v>
      </c>
      <c r="AQ635" s="212"/>
      <c r="AR635" s="212"/>
    </row>
    <row r="636" spans="1:44" s="137" customFormat="1" ht="33.75">
      <c r="A636" s="186" t="s">
        <v>596</v>
      </c>
      <c r="B636" s="187" t="s">
        <v>714</v>
      </c>
      <c r="C636" s="188" t="s">
        <v>1076</v>
      </c>
      <c r="D636" s="246" t="s">
        <v>1026</v>
      </c>
      <c r="E636" s="361"/>
      <c r="F636" s="361" t="s">
        <v>237</v>
      </c>
      <c r="G636" s="361"/>
      <c r="H636" s="361" t="s">
        <v>237</v>
      </c>
      <c r="I636" s="361"/>
      <c r="J636" s="361" t="s">
        <v>237</v>
      </c>
      <c r="K636" s="462">
        <f t="shared" si="25"/>
        <v>30785932.48</v>
      </c>
      <c r="L636" s="361" t="s">
        <v>237</v>
      </c>
      <c r="M636" s="361"/>
      <c r="N636" s="361" t="s">
        <v>237</v>
      </c>
      <c r="O636" s="361"/>
      <c r="P636" s="361" t="s">
        <v>237</v>
      </c>
      <c r="Q636" s="443"/>
      <c r="R636" s="361" t="s">
        <v>237</v>
      </c>
      <c r="S636" s="355"/>
      <c r="T636" s="361" t="s">
        <v>237</v>
      </c>
      <c r="U636" s="355"/>
      <c r="V636" s="361" t="s">
        <v>237</v>
      </c>
      <c r="W636" s="463">
        <f t="shared" si="26"/>
        <v>29515459.560000002</v>
      </c>
      <c r="X636" s="361" t="s">
        <v>237</v>
      </c>
      <c r="Y636" s="355"/>
      <c r="Z636" s="361" t="s">
        <v>237</v>
      </c>
      <c r="AA636" s="355"/>
      <c r="AB636" s="361" t="s">
        <v>237</v>
      </c>
      <c r="AC636" s="212"/>
      <c r="AD636" s="212"/>
      <c r="AE636" s="212"/>
      <c r="AF636" s="212"/>
      <c r="AG636" s="212"/>
      <c r="AH636" s="212"/>
      <c r="AI636" s="212">
        <v>10830546.66</v>
      </c>
      <c r="AJ636" s="212">
        <v>10740229.97</v>
      </c>
      <c r="AK636" s="212">
        <v>13625993.11</v>
      </c>
      <c r="AL636" s="212">
        <v>12461090.09</v>
      </c>
      <c r="AM636" s="212">
        <v>6329392.71</v>
      </c>
      <c r="AN636" s="212">
        <v>6314139.5</v>
      </c>
      <c r="AO636" s="212"/>
      <c r="AP636" s="212"/>
      <c r="AQ636" s="212"/>
      <c r="AR636" s="212"/>
    </row>
    <row r="637" spans="1:44" s="137" customFormat="1" ht="22.5">
      <c r="A637" s="186" t="s">
        <v>597</v>
      </c>
      <c r="B637" s="187" t="s">
        <v>715</v>
      </c>
      <c r="C637" s="188" t="s">
        <v>1077</v>
      </c>
      <c r="D637" s="246" t="s">
        <v>1026</v>
      </c>
      <c r="E637" s="361"/>
      <c r="F637" s="361" t="s">
        <v>237</v>
      </c>
      <c r="G637" s="361"/>
      <c r="H637" s="361" t="s">
        <v>237</v>
      </c>
      <c r="I637" s="361"/>
      <c r="J637" s="361" t="s">
        <v>237</v>
      </c>
      <c r="K637" s="462">
        <f t="shared" si="25"/>
        <v>0</v>
      </c>
      <c r="L637" s="361" t="s">
        <v>237</v>
      </c>
      <c r="M637" s="361"/>
      <c r="N637" s="361" t="s">
        <v>237</v>
      </c>
      <c r="O637" s="361"/>
      <c r="P637" s="361" t="s">
        <v>237</v>
      </c>
      <c r="Q637" s="443"/>
      <c r="R637" s="361" t="s">
        <v>237</v>
      </c>
      <c r="S637" s="355"/>
      <c r="T637" s="361" t="s">
        <v>237</v>
      </c>
      <c r="U637" s="355"/>
      <c r="V637" s="361" t="s">
        <v>237</v>
      </c>
      <c r="W637" s="463">
        <f t="shared" si="26"/>
        <v>0</v>
      </c>
      <c r="X637" s="361" t="s">
        <v>237</v>
      </c>
      <c r="Y637" s="355"/>
      <c r="Z637" s="361" t="s">
        <v>237</v>
      </c>
      <c r="AA637" s="355"/>
      <c r="AB637" s="361" t="s">
        <v>237</v>
      </c>
      <c r="AC637" s="212"/>
      <c r="AD637" s="212"/>
      <c r="AE637" s="212"/>
      <c r="AF637" s="212"/>
      <c r="AG637" s="212"/>
      <c r="AH637" s="212"/>
      <c r="AI637" s="212"/>
      <c r="AJ637" s="212"/>
      <c r="AK637" s="212"/>
      <c r="AL637" s="212"/>
      <c r="AM637" s="212"/>
      <c r="AN637" s="212"/>
      <c r="AO637" s="212"/>
      <c r="AP637" s="212"/>
      <c r="AQ637" s="212"/>
      <c r="AR637" s="212"/>
    </row>
    <row r="638" spans="1:44" s="137" customFormat="1" ht="22.5">
      <c r="A638" s="186" t="s">
        <v>598</v>
      </c>
      <c r="B638" s="187" t="s">
        <v>716</v>
      </c>
      <c r="C638" s="188" t="s">
        <v>1054</v>
      </c>
      <c r="D638" s="246" t="s">
        <v>1026</v>
      </c>
      <c r="E638" s="361"/>
      <c r="F638" s="361" t="s">
        <v>237</v>
      </c>
      <c r="G638" s="361"/>
      <c r="H638" s="361" t="s">
        <v>237</v>
      </c>
      <c r="I638" s="361"/>
      <c r="J638" s="361" t="s">
        <v>237</v>
      </c>
      <c r="K638" s="462">
        <f t="shared" si="25"/>
        <v>0</v>
      </c>
      <c r="L638" s="361" t="s">
        <v>237</v>
      </c>
      <c r="M638" s="361"/>
      <c r="N638" s="361" t="s">
        <v>237</v>
      </c>
      <c r="O638" s="361"/>
      <c r="P638" s="361" t="s">
        <v>237</v>
      </c>
      <c r="Q638" s="443"/>
      <c r="R638" s="361" t="s">
        <v>237</v>
      </c>
      <c r="S638" s="355"/>
      <c r="T638" s="361" t="s">
        <v>237</v>
      </c>
      <c r="U638" s="355"/>
      <c r="V638" s="361" t="s">
        <v>237</v>
      </c>
      <c r="W638" s="463">
        <f t="shared" si="26"/>
        <v>0</v>
      </c>
      <c r="X638" s="361" t="s">
        <v>237</v>
      </c>
      <c r="Y638" s="355"/>
      <c r="Z638" s="361" t="s">
        <v>237</v>
      </c>
      <c r="AA638" s="355"/>
      <c r="AB638" s="361" t="s">
        <v>237</v>
      </c>
      <c r="AC638" s="212"/>
      <c r="AD638" s="212"/>
      <c r="AE638" s="212"/>
      <c r="AF638" s="212"/>
      <c r="AG638" s="212"/>
      <c r="AH638" s="212"/>
      <c r="AI638" s="212"/>
      <c r="AJ638" s="212"/>
      <c r="AK638" s="212"/>
      <c r="AL638" s="212"/>
      <c r="AM638" s="212"/>
      <c r="AN638" s="212"/>
      <c r="AO638" s="212"/>
      <c r="AP638" s="212"/>
      <c r="AQ638" s="212"/>
      <c r="AR638" s="212"/>
    </row>
    <row r="639" spans="1:44" s="137" customFormat="1" ht="21.75" customHeight="1">
      <c r="A639" s="186" t="s">
        <v>599</v>
      </c>
      <c r="B639" s="187" t="s">
        <v>717</v>
      </c>
      <c r="C639" s="188" t="s">
        <v>1078</v>
      </c>
      <c r="D639" s="246" t="s">
        <v>1026</v>
      </c>
      <c r="E639" s="361"/>
      <c r="F639" s="361" t="s">
        <v>237</v>
      </c>
      <c r="G639" s="361"/>
      <c r="H639" s="361" t="s">
        <v>237</v>
      </c>
      <c r="I639" s="361"/>
      <c r="J639" s="361" t="s">
        <v>237</v>
      </c>
      <c r="K639" s="462">
        <f t="shared" si="25"/>
        <v>0</v>
      </c>
      <c r="L639" s="361" t="s">
        <v>237</v>
      </c>
      <c r="M639" s="361"/>
      <c r="N639" s="361" t="s">
        <v>237</v>
      </c>
      <c r="O639" s="361"/>
      <c r="P639" s="361" t="s">
        <v>237</v>
      </c>
      <c r="Q639" s="443"/>
      <c r="R639" s="361" t="s">
        <v>237</v>
      </c>
      <c r="S639" s="355"/>
      <c r="T639" s="361" t="s">
        <v>237</v>
      </c>
      <c r="U639" s="355"/>
      <c r="V639" s="361" t="s">
        <v>237</v>
      </c>
      <c r="W639" s="463">
        <f t="shared" si="26"/>
        <v>0</v>
      </c>
      <c r="X639" s="361" t="s">
        <v>237</v>
      </c>
      <c r="Y639" s="355"/>
      <c r="Z639" s="361" t="s">
        <v>237</v>
      </c>
      <c r="AA639" s="355"/>
      <c r="AB639" s="361" t="s">
        <v>237</v>
      </c>
      <c r="AC639" s="212"/>
      <c r="AD639" s="212"/>
      <c r="AE639" s="212"/>
      <c r="AF639" s="212"/>
      <c r="AG639" s="212"/>
      <c r="AH639" s="212"/>
      <c r="AI639" s="212"/>
      <c r="AJ639" s="212"/>
      <c r="AK639" s="212"/>
      <c r="AL639" s="212"/>
      <c r="AM639" s="212"/>
      <c r="AN639" s="212"/>
      <c r="AO639" s="212"/>
      <c r="AP639" s="212"/>
      <c r="AQ639" s="212"/>
      <c r="AR639" s="212"/>
    </row>
    <row r="640" spans="1:44" s="137" customFormat="1" ht="12.75">
      <c r="A640" s="186" t="s">
        <v>667</v>
      </c>
      <c r="B640" s="187" t="s">
        <v>718</v>
      </c>
      <c r="C640" s="188" t="s">
        <v>1054</v>
      </c>
      <c r="D640" s="246" t="s">
        <v>1026</v>
      </c>
      <c r="E640" s="361"/>
      <c r="F640" s="361" t="s">
        <v>237</v>
      </c>
      <c r="G640" s="361"/>
      <c r="H640" s="361" t="s">
        <v>237</v>
      </c>
      <c r="I640" s="361"/>
      <c r="J640" s="361" t="s">
        <v>237</v>
      </c>
      <c r="K640" s="462">
        <f t="shared" si="25"/>
        <v>0</v>
      </c>
      <c r="L640" s="361" t="s">
        <v>237</v>
      </c>
      <c r="M640" s="361"/>
      <c r="N640" s="361" t="s">
        <v>237</v>
      </c>
      <c r="O640" s="361"/>
      <c r="P640" s="361" t="s">
        <v>237</v>
      </c>
      <c r="Q640" s="443"/>
      <c r="R640" s="361" t="s">
        <v>237</v>
      </c>
      <c r="S640" s="355"/>
      <c r="T640" s="361" t="s">
        <v>237</v>
      </c>
      <c r="U640" s="355"/>
      <c r="V640" s="361" t="s">
        <v>237</v>
      </c>
      <c r="W640" s="463">
        <f t="shared" si="26"/>
        <v>0</v>
      </c>
      <c r="X640" s="361" t="s">
        <v>237</v>
      </c>
      <c r="Y640" s="355"/>
      <c r="Z640" s="361" t="s">
        <v>237</v>
      </c>
      <c r="AA640" s="355"/>
      <c r="AB640" s="361" t="s">
        <v>237</v>
      </c>
      <c r="AC640" s="212"/>
      <c r="AD640" s="212"/>
      <c r="AE640" s="212"/>
      <c r="AF640" s="212"/>
      <c r="AG640" s="212"/>
      <c r="AH640" s="212"/>
      <c r="AI640" s="212"/>
      <c r="AJ640" s="212"/>
      <c r="AK640" s="212"/>
      <c r="AL640" s="212"/>
      <c r="AM640" s="212"/>
      <c r="AN640" s="212"/>
      <c r="AO640" s="212"/>
      <c r="AP640" s="212"/>
      <c r="AQ640" s="212"/>
      <c r="AR640" s="212"/>
    </row>
    <row r="641" spans="1:44" s="69" customFormat="1" ht="21">
      <c r="A641" s="206" t="s">
        <v>601</v>
      </c>
      <c r="B641" s="185" t="s">
        <v>719</v>
      </c>
      <c r="C641" s="179" t="s">
        <v>1054</v>
      </c>
      <c r="D641" s="179" t="s">
        <v>1026</v>
      </c>
      <c r="E641" s="356"/>
      <c r="F641" s="356" t="s">
        <v>237</v>
      </c>
      <c r="G641" s="356"/>
      <c r="H641" s="356" t="s">
        <v>237</v>
      </c>
      <c r="I641" s="356"/>
      <c r="J641" s="356" t="s">
        <v>237</v>
      </c>
      <c r="K641" s="73">
        <f t="shared" si="25"/>
        <v>25176441.419999998</v>
      </c>
      <c r="L641" s="356" t="s">
        <v>237</v>
      </c>
      <c r="M641" s="356"/>
      <c r="N641" s="356" t="s">
        <v>237</v>
      </c>
      <c r="O641" s="356"/>
      <c r="P641" s="356" t="s">
        <v>237</v>
      </c>
      <c r="Q641" s="452"/>
      <c r="R641" s="356" t="s">
        <v>237</v>
      </c>
      <c r="S641" s="356"/>
      <c r="T641" s="356" t="s">
        <v>237</v>
      </c>
      <c r="U641" s="356"/>
      <c r="V641" s="356" t="s">
        <v>237</v>
      </c>
      <c r="W641" s="68">
        <f t="shared" si="26"/>
        <v>23004626.209999997</v>
      </c>
      <c r="X641" s="356" t="s">
        <v>237</v>
      </c>
      <c r="Y641" s="356"/>
      <c r="Z641" s="356" t="s">
        <v>237</v>
      </c>
      <c r="AA641" s="356"/>
      <c r="AB641" s="356" t="s">
        <v>237</v>
      </c>
      <c r="AC641" s="120">
        <f>SUM(AC643:AC648)</f>
        <v>9213022.89</v>
      </c>
      <c r="AD641" s="120">
        <f aca="true" t="shared" si="30" ref="AD641:AP641">SUM(AD643:AD648)</f>
        <v>8813926.95</v>
      </c>
      <c r="AE641" s="120">
        <f>AE643</f>
        <v>7281995.07</v>
      </c>
      <c r="AF641" s="120">
        <f>SUM(AF643:AF648)</f>
        <v>6317821.92</v>
      </c>
      <c r="AG641" s="120">
        <f>SUM(AG643:AG644)</f>
        <v>3037476.86</v>
      </c>
      <c r="AH641" s="120">
        <f t="shared" si="30"/>
        <v>2685507.5</v>
      </c>
      <c r="AI641" s="120">
        <f t="shared" si="30"/>
        <v>1547220.95</v>
      </c>
      <c r="AJ641" s="120">
        <f t="shared" si="30"/>
        <v>1414339.14</v>
      </c>
      <c r="AK641" s="120">
        <f t="shared" si="30"/>
        <v>1210430.68</v>
      </c>
      <c r="AL641" s="120">
        <f t="shared" si="30"/>
        <v>1107141.79</v>
      </c>
      <c r="AM641" s="120">
        <f>SUM(AM642:AM644)</f>
        <v>1178964.52</v>
      </c>
      <c r="AN641" s="120">
        <f t="shared" si="30"/>
        <v>1176451.17</v>
      </c>
      <c r="AO641" s="120">
        <f>SUM(AO642:AO644)</f>
        <v>1707330.45</v>
      </c>
      <c r="AP641" s="120">
        <f t="shared" si="30"/>
        <v>1489437.74</v>
      </c>
      <c r="AQ641" s="120"/>
      <c r="AR641" s="120"/>
    </row>
    <row r="642" spans="1:44" s="137" customFormat="1" ht="13.5" customHeight="1">
      <c r="A642" s="186" t="s">
        <v>594</v>
      </c>
      <c r="B642" s="204"/>
      <c r="C642" s="357"/>
      <c r="D642" s="357"/>
      <c r="E642" s="358"/>
      <c r="F642" s="359"/>
      <c r="G642" s="358"/>
      <c r="H642" s="359"/>
      <c r="I642" s="358"/>
      <c r="J642" s="359"/>
      <c r="K642" s="685">
        <f>AC643+AE643+AG643+AI643+AK643+AM643+AO643+AQ643</f>
        <v>21239825.27</v>
      </c>
      <c r="L642" s="359"/>
      <c r="M642" s="358"/>
      <c r="N642" s="359"/>
      <c r="O642" s="358"/>
      <c r="P642" s="359"/>
      <c r="Q642" s="449"/>
      <c r="R642" s="358"/>
      <c r="S642" s="359"/>
      <c r="T642" s="359"/>
      <c r="U642" s="358"/>
      <c r="V642" s="359"/>
      <c r="W642" s="685">
        <f>AD643+AF643+AH643+AJ643+AL643+AN643+AP643+AR643</f>
        <v>19306694.109999996</v>
      </c>
      <c r="X642" s="358"/>
      <c r="Y642" s="359"/>
      <c r="Z642" s="359"/>
      <c r="AA642" s="358"/>
      <c r="AB642" s="358"/>
      <c r="AC642" s="212"/>
      <c r="AD642" s="212"/>
      <c r="AE642" s="212"/>
      <c r="AF642" s="212"/>
      <c r="AG642" s="212"/>
      <c r="AH642" s="212"/>
      <c r="AI642" s="212"/>
      <c r="AJ642" s="212"/>
      <c r="AK642" s="212"/>
      <c r="AL642" s="212"/>
      <c r="AM642" s="212"/>
      <c r="AN642" s="212"/>
      <c r="AO642" s="212"/>
      <c r="AP642" s="212"/>
      <c r="AQ642" s="212"/>
      <c r="AR642" s="212"/>
    </row>
    <row r="643" spans="1:44" s="137" customFormat="1" ht="23.25" customHeight="1">
      <c r="A643" s="186" t="s">
        <v>595</v>
      </c>
      <c r="B643" s="201" t="s">
        <v>720</v>
      </c>
      <c r="C643" s="246" t="s">
        <v>1075</v>
      </c>
      <c r="D643" s="246" t="s">
        <v>1026</v>
      </c>
      <c r="E643" s="361"/>
      <c r="F643" s="361" t="s">
        <v>237</v>
      </c>
      <c r="G643" s="361"/>
      <c r="H643" s="361" t="s">
        <v>237</v>
      </c>
      <c r="I643" s="361"/>
      <c r="J643" s="361" t="s">
        <v>237</v>
      </c>
      <c r="K643" s="686"/>
      <c r="L643" s="361" t="s">
        <v>237</v>
      </c>
      <c r="M643" s="361"/>
      <c r="N643" s="361" t="s">
        <v>237</v>
      </c>
      <c r="O643" s="361"/>
      <c r="P643" s="361" t="s">
        <v>237</v>
      </c>
      <c r="Q643" s="447"/>
      <c r="R643" s="361" t="s">
        <v>237</v>
      </c>
      <c r="S643" s="361"/>
      <c r="T643" s="361" t="s">
        <v>237</v>
      </c>
      <c r="U643" s="361"/>
      <c r="V643" s="361" t="s">
        <v>237</v>
      </c>
      <c r="W643" s="686"/>
      <c r="X643" s="361" t="s">
        <v>237</v>
      </c>
      <c r="Y643" s="361"/>
      <c r="Z643" s="361" t="s">
        <v>237</v>
      </c>
      <c r="AA643" s="361"/>
      <c r="AB643" s="361" t="s">
        <v>237</v>
      </c>
      <c r="AC643" s="212">
        <v>9213022.89</v>
      </c>
      <c r="AD643" s="212">
        <v>8813926.95</v>
      </c>
      <c r="AE643" s="212">
        <v>7281995.07</v>
      </c>
      <c r="AF643" s="212">
        <v>6317821.92</v>
      </c>
      <c r="AG643" s="212">
        <v>3037476.86</v>
      </c>
      <c r="AH643" s="212">
        <v>2685507.5</v>
      </c>
      <c r="AI643" s="212"/>
      <c r="AJ643" s="212"/>
      <c r="AK643" s="212"/>
      <c r="AL643" s="212"/>
      <c r="AM643" s="212"/>
      <c r="AN643" s="212"/>
      <c r="AO643" s="212">
        <v>1707330.45</v>
      </c>
      <c r="AP643" s="212">
        <v>1489437.74</v>
      </c>
      <c r="AQ643" s="212"/>
      <c r="AR643" s="212"/>
    </row>
    <row r="644" spans="1:44" s="137" customFormat="1" ht="33.75">
      <c r="A644" s="186" t="s">
        <v>596</v>
      </c>
      <c r="B644" s="187" t="s">
        <v>721</v>
      </c>
      <c r="C644" s="188" t="s">
        <v>1076</v>
      </c>
      <c r="D644" s="246" t="s">
        <v>1026</v>
      </c>
      <c r="E644" s="361"/>
      <c r="F644" s="361" t="s">
        <v>237</v>
      </c>
      <c r="G644" s="361"/>
      <c r="H644" s="361" t="s">
        <v>237</v>
      </c>
      <c r="I644" s="361"/>
      <c r="J644" s="361" t="s">
        <v>237</v>
      </c>
      <c r="K644" s="462">
        <f t="shared" si="25"/>
        <v>3936616.15</v>
      </c>
      <c r="L644" s="361" t="s">
        <v>237</v>
      </c>
      <c r="M644" s="361"/>
      <c r="N644" s="361" t="s">
        <v>237</v>
      </c>
      <c r="O644" s="361"/>
      <c r="P644" s="361" t="s">
        <v>237</v>
      </c>
      <c r="Q644" s="443"/>
      <c r="R644" s="361" t="s">
        <v>237</v>
      </c>
      <c r="S644" s="355"/>
      <c r="T644" s="361" t="s">
        <v>237</v>
      </c>
      <c r="U644" s="355"/>
      <c r="V644" s="361" t="s">
        <v>237</v>
      </c>
      <c r="W644" s="463">
        <f t="shared" si="26"/>
        <v>3697932.0999999996</v>
      </c>
      <c r="X644" s="361" t="s">
        <v>237</v>
      </c>
      <c r="Y644" s="355"/>
      <c r="Z644" s="361" t="s">
        <v>237</v>
      </c>
      <c r="AA644" s="355"/>
      <c r="AB644" s="361" t="s">
        <v>237</v>
      </c>
      <c r="AC644" s="212"/>
      <c r="AD644" s="212"/>
      <c r="AE644" s="212"/>
      <c r="AF644" s="212"/>
      <c r="AG644" s="212"/>
      <c r="AH644" s="212"/>
      <c r="AI644" s="212">
        <v>1547220.95</v>
      </c>
      <c r="AJ644" s="212">
        <v>1414339.14</v>
      </c>
      <c r="AK644" s="212">
        <v>1210430.68</v>
      </c>
      <c r="AL644" s="212">
        <v>1107141.79</v>
      </c>
      <c r="AM644" s="212">
        <v>1178964.52</v>
      </c>
      <c r="AN644" s="212">
        <v>1176451.17</v>
      </c>
      <c r="AO644" s="212"/>
      <c r="AP644" s="212"/>
      <c r="AQ644" s="212"/>
      <c r="AR644" s="212"/>
    </row>
    <row r="645" spans="1:44" s="137" customFormat="1" ht="22.5">
      <c r="A645" s="186" t="s">
        <v>597</v>
      </c>
      <c r="B645" s="187" t="s">
        <v>722</v>
      </c>
      <c r="C645" s="188" t="s">
        <v>1077</v>
      </c>
      <c r="D645" s="246" t="s">
        <v>1026</v>
      </c>
      <c r="E645" s="361"/>
      <c r="F645" s="361" t="s">
        <v>237</v>
      </c>
      <c r="G645" s="361"/>
      <c r="H645" s="361" t="s">
        <v>237</v>
      </c>
      <c r="I645" s="361"/>
      <c r="J645" s="361" t="s">
        <v>237</v>
      </c>
      <c r="K645" s="462">
        <f t="shared" si="25"/>
        <v>0</v>
      </c>
      <c r="L645" s="361" t="s">
        <v>237</v>
      </c>
      <c r="M645" s="361"/>
      <c r="N645" s="361" t="s">
        <v>237</v>
      </c>
      <c r="O645" s="361"/>
      <c r="P645" s="361" t="s">
        <v>237</v>
      </c>
      <c r="Q645" s="443"/>
      <c r="R645" s="361" t="s">
        <v>237</v>
      </c>
      <c r="S645" s="355"/>
      <c r="T645" s="361" t="s">
        <v>237</v>
      </c>
      <c r="U645" s="355"/>
      <c r="V645" s="361" t="s">
        <v>237</v>
      </c>
      <c r="W645" s="463">
        <f t="shared" si="26"/>
        <v>0</v>
      </c>
      <c r="X645" s="361" t="s">
        <v>237</v>
      </c>
      <c r="Y645" s="355"/>
      <c r="Z645" s="361" t="s">
        <v>237</v>
      </c>
      <c r="AA645" s="355"/>
      <c r="AB645" s="361" t="s">
        <v>237</v>
      </c>
      <c r="AC645" s="212"/>
      <c r="AD645" s="212"/>
      <c r="AE645" s="212"/>
      <c r="AF645" s="212"/>
      <c r="AG645" s="212"/>
      <c r="AH645" s="212"/>
      <c r="AI645" s="212"/>
      <c r="AJ645" s="212"/>
      <c r="AK645" s="212"/>
      <c r="AL645" s="212"/>
      <c r="AM645" s="212"/>
      <c r="AN645" s="212"/>
      <c r="AO645" s="212"/>
      <c r="AP645" s="212"/>
      <c r="AQ645" s="212"/>
      <c r="AR645" s="212"/>
    </row>
    <row r="646" spans="1:44" s="137" customFormat="1" ht="22.5">
      <c r="A646" s="186" t="s">
        <v>598</v>
      </c>
      <c r="B646" s="187" t="s">
        <v>723</v>
      </c>
      <c r="C646" s="188" t="s">
        <v>1054</v>
      </c>
      <c r="D646" s="246" t="s">
        <v>1026</v>
      </c>
      <c r="E646" s="361"/>
      <c r="F646" s="361" t="s">
        <v>237</v>
      </c>
      <c r="G646" s="361"/>
      <c r="H646" s="361" t="s">
        <v>237</v>
      </c>
      <c r="I646" s="361"/>
      <c r="J646" s="361" t="s">
        <v>237</v>
      </c>
      <c r="K646" s="462">
        <f t="shared" si="25"/>
        <v>0</v>
      </c>
      <c r="L646" s="361" t="s">
        <v>237</v>
      </c>
      <c r="M646" s="361"/>
      <c r="N646" s="361" t="s">
        <v>237</v>
      </c>
      <c r="O646" s="361"/>
      <c r="P646" s="361" t="s">
        <v>237</v>
      </c>
      <c r="Q646" s="443"/>
      <c r="R646" s="361" t="s">
        <v>237</v>
      </c>
      <c r="S646" s="355"/>
      <c r="T646" s="361" t="s">
        <v>237</v>
      </c>
      <c r="U646" s="355"/>
      <c r="V646" s="361" t="s">
        <v>237</v>
      </c>
      <c r="W646" s="463">
        <f t="shared" si="26"/>
        <v>0</v>
      </c>
      <c r="X646" s="361" t="s">
        <v>237</v>
      </c>
      <c r="Y646" s="355"/>
      <c r="Z646" s="361" t="s">
        <v>237</v>
      </c>
      <c r="AA646" s="355"/>
      <c r="AB646" s="361" t="s">
        <v>237</v>
      </c>
      <c r="AC646" s="212"/>
      <c r="AD646" s="212"/>
      <c r="AE646" s="212"/>
      <c r="AF646" s="212"/>
      <c r="AG646" s="212"/>
      <c r="AH646" s="212"/>
      <c r="AI646" s="212"/>
      <c r="AJ646" s="212"/>
      <c r="AK646" s="212"/>
      <c r="AL646" s="212"/>
      <c r="AM646" s="212"/>
      <c r="AN646" s="212"/>
      <c r="AO646" s="212"/>
      <c r="AP646" s="212"/>
      <c r="AQ646" s="212"/>
      <c r="AR646" s="212"/>
    </row>
    <row r="647" spans="1:44" s="137" customFormat="1" ht="23.25" customHeight="1">
      <c r="A647" s="186" t="s">
        <v>599</v>
      </c>
      <c r="B647" s="187" t="s">
        <v>724</v>
      </c>
      <c r="C647" s="188" t="s">
        <v>1078</v>
      </c>
      <c r="D647" s="246" t="s">
        <v>1026</v>
      </c>
      <c r="E647" s="361"/>
      <c r="F647" s="361" t="s">
        <v>237</v>
      </c>
      <c r="G647" s="361"/>
      <c r="H647" s="361" t="s">
        <v>237</v>
      </c>
      <c r="I647" s="361"/>
      <c r="J647" s="361" t="s">
        <v>237</v>
      </c>
      <c r="K647" s="462">
        <f t="shared" si="25"/>
        <v>0</v>
      </c>
      <c r="L647" s="361" t="s">
        <v>237</v>
      </c>
      <c r="M647" s="361"/>
      <c r="N647" s="361" t="s">
        <v>237</v>
      </c>
      <c r="O647" s="361"/>
      <c r="P647" s="361" t="s">
        <v>237</v>
      </c>
      <c r="Q647" s="443"/>
      <c r="R647" s="361" t="s">
        <v>237</v>
      </c>
      <c r="S647" s="355"/>
      <c r="T647" s="361" t="s">
        <v>237</v>
      </c>
      <c r="U647" s="355"/>
      <c r="V647" s="361" t="s">
        <v>237</v>
      </c>
      <c r="W647" s="463">
        <f t="shared" si="26"/>
        <v>0</v>
      </c>
      <c r="X647" s="361" t="s">
        <v>237</v>
      </c>
      <c r="Y647" s="355"/>
      <c r="Z647" s="361" t="s">
        <v>237</v>
      </c>
      <c r="AA647" s="355"/>
      <c r="AB647" s="361" t="s">
        <v>237</v>
      </c>
      <c r="AC647" s="212"/>
      <c r="AD647" s="212"/>
      <c r="AE647" s="212"/>
      <c r="AF647" s="212"/>
      <c r="AG647" s="212"/>
      <c r="AH647" s="212"/>
      <c r="AI647" s="212"/>
      <c r="AJ647" s="212"/>
      <c r="AK647" s="212"/>
      <c r="AL647" s="212"/>
      <c r="AM647" s="212"/>
      <c r="AN647" s="212"/>
      <c r="AO647" s="212"/>
      <c r="AP647" s="212"/>
      <c r="AQ647" s="212"/>
      <c r="AR647" s="212"/>
    </row>
    <row r="648" spans="1:44" s="137" customFormat="1" ht="12.75">
      <c r="A648" s="186" t="s">
        <v>667</v>
      </c>
      <c r="B648" s="187" t="s">
        <v>725</v>
      </c>
      <c r="C648" s="188" t="s">
        <v>1054</v>
      </c>
      <c r="D648" s="246" t="s">
        <v>1026</v>
      </c>
      <c r="E648" s="361"/>
      <c r="F648" s="361" t="s">
        <v>237</v>
      </c>
      <c r="G648" s="361"/>
      <c r="H648" s="361" t="s">
        <v>237</v>
      </c>
      <c r="I648" s="361"/>
      <c r="J648" s="361" t="s">
        <v>237</v>
      </c>
      <c r="K648" s="462">
        <f t="shared" si="25"/>
        <v>0</v>
      </c>
      <c r="L648" s="361" t="s">
        <v>237</v>
      </c>
      <c r="M648" s="361"/>
      <c r="N648" s="361" t="s">
        <v>237</v>
      </c>
      <c r="O648" s="361"/>
      <c r="P648" s="361" t="s">
        <v>237</v>
      </c>
      <c r="Q648" s="443"/>
      <c r="R648" s="361" t="s">
        <v>237</v>
      </c>
      <c r="S648" s="355"/>
      <c r="T648" s="361" t="s">
        <v>237</v>
      </c>
      <c r="U648" s="355"/>
      <c r="V648" s="361" t="s">
        <v>237</v>
      </c>
      <c r="W648" s="463">
        <f t="shared" si="26"/>
        <v>0</v>
      </c>
      <c r="X648" s="361" t="s">
        <v>237</v>
      </c>
      <c r="Y648" s="355"/>
      <c r="Z648" s="361" t="s">
        <v>237</v>
      </c>
      <c r="AA648" s="355"/>
      <c r="AB648" s="361" t="s">
        <v>237</v>
      </c>
      <c r="AC648" s="212"/>
      <c r="AD648" s="212"/>
      <c r="AE648" s="212"/>
      <c r="AF648" s="212"/>
      <c r="AG648" s="212"/>
      <c r="AH648" s="212"/>
      <c r="AI648" s="212"/>
      <c r="AJ648" s="212"/>
      <c r="AK648" s="212"/>
      <c r="AL648" s="212"/>
      <c r="AM648" s="212"/>
      <c r="AN648" s="212"/>
      <c r="AO648" s="212"/>
      <c r="AP648" s="212"/>
      <c r="AQ648" s="212"/>
      <c r="AR648" s="212"/>
    </row>
    <row r="649" spans="1:44" s="6" customFormat="1" ht="21" hidden="1">
      <c r="A649" s="200" t="s">
        <v>81</v>
      </c>
      <c r="B649" s="187" t="s">
        <v>726</v>
      </c>
      <c r="C649" s="188" t="s">
        <v>1058</v>
      </c>
      <c r="D649" s="246" t="s">
        <v>1026</v>
      </c>
      <c r="E649" s="361"/>
      <c r="F649" s="361" t="s">
        <v>237</v>
      </c>
      <c r="G649" s="361"/>
      <c r="H649" s="361" t="s">
        <v>237</v>
      </c>
      <c r="I649" s="361"/>
      <c r="J649" s="361" t="s">
        <v>237</v>
      </c>
      <c r="K649" s="462">
        <f t="shared" si="25"/>
        <v>0</v>
      </c>
      <c r="L649" s="361" t="s">
        <v>237</v>
      </c>
      <c r="M649" s="361"/>
      <c r="N649" s="361" t="s">
        <v>237</v>
      </c>
      <c r="O649" s="361"/>
      <c r="P649" s="361" t="s">
        <v>237</v>
      </c>
      <c r="Q649" s="443"/>
      <c r="R649" s="361" t="s">
        <v>237</v>
      </c>
      <c r="S649" s="355"/>
      <c r="T649" s="361" t="s">
        <v>237</v>
      </c>
      <c r="U649" s="355"/>
      <c r="V649" s="361" t="s">
        <v>237</v>
      </c>
      <c r="W649" s="355"/>
      <c r="X649" s="361" t="s">
        <v>237</v>
      </c>
      <c r="Y649" s="322"/>
      <c r="Z649" s="323" t="s">
        <v>237</v>
      </c>
      <c r="AA649" s="322"/>
      <c r="AB649" s="323" t="s">
        <v>237</v>
      </c>
      <c r="AC649" s="119"/>
      <c r="AD649" s="119"/>
      <c r="AE649" s="119"/>
      <c r="AF649" s="119"/>
      <c r="AG649" s="119"/>
      <c r="AH649" s="119"/>
      <c r="AI649" s="119"/>
      <c r="AJ649" s="119"/>
      <c r="AK649" s="119"/>
      <c r="AL649" s="119"/>
      <c r="AM649" s="119"/>
      <c r="AN649" s="119"/>
      <c r="AO649" s="119"/>
      <c r="AP649" s="119"/>
      <c r="AQ649" s="119"/>
      <c r="AR649" s="119"/>
    </row>
    <row r="650" spans="1:44" s="6" customFormat="1" ht="21" hidden="1">
      <c r="A650" s="200" t="s">
        <v>82</v>
      </c>
      <c r="B650" s="187" t="s">
        <v>727</v>
      </c>
      <c r="C650" s="188" t="s">
        <v>1071</v>
      </c>
      <c r="D650" s="246" t="s">
        <v>1026</v>
      </c>
      <c r="E650" s="361"/>
      <c r="F650" s="361" t="s">
        <v>237</v>
      </c>
      <c r="G650" s="361"/>
      <c r="H650" s="361" t="s">
        <v>237</v>
      </c>
      <c r="I650" s="361"/>
      <c r="J650" s="361" t="s">
        <v>237</v>
      </c>
      <c r="K650" s="462">
        <f t="shared" si="25"/>
        <v>0</v>
      </c>
      <c r="L650" s="361" t="s">
        <v>237</v>
      </c>
      <c r="M650" s="361"/>
      <c r="N650" s="361" t="s">
        <v>237</v>
      </c>
      <c r="O650" s="361"/>
      <c r="P650" s="361" t="s">
        <v>237</v>
      </c>
      <c r="Q650" s="443"/>
      <c r="R650" s="361" t="s">
        <v>237</v>
      </c>
      <c r="S650" s="355"/>
      <c r="T650" s="361" t="s">
        <v>237</v>
      </c>
      <c r="U650" s="355"/>
      <c r="V650" s="361" t="s">
        <v>237</v>
      </c>
      <c r="W650" s="355"/>
      <c r="X650" s="361" t="s">
        <v>237</v>
      </c>
      <c r="Y650" s="322"/>
      <c r="Z650" s="323" t="s">
        <v>237</v>
      </c>
      <c r="AA650" s="322"/>
      <c r="AB650" s="323" t="s">
        <v>237</v>
      </c>
      <c r="AC650" s="119"/>
      <c r="AD650" s="119"/>
      <c r="AE650" s="119"/>
      <c r="AF650" s="119"/>
      <c r="AG650" s="119"/>
      <c r="AH650" s="119"/>
      <c r="AI650" s="119"/>
      <c r="AJ650" s="119"/>
      <c r="AK650" s="119"/>
      <c r="AL650" s="119"/>
      <c r="AM650" s="119"/>
      <c r="AN650" s="119"/>
      <c r="AO650" s="119"/>
      <c r="AP650" s="119"/>
      <c r="AQ650" s="119"/>
      <c r="AR650" s="119"/>
    </row>
    <row r="651" spans="1:44" s="6" customFormat="1" ht="12.75" hidden="1">
      <c r="A651" s="200" t="s">
        <v>84</v>
      </c>
      <c r="B651" s="187" t="s">
        <v>728</v>
      </c>
      <c r="C651" s="188" t="s">
        <v>1025</v>
      </c>
      <c r="D651" s="246" t="s">
        <v>1026</v>
      </c>
      <c r="E651" s="361"/>
      <c r="F651" s="361" t="s">
        <v>237</v>
      </c>
      <c r="G651" s="361"/>
      <c r="H651" s="361" t="s">
        <v>237</v>
      </c>
      <c r="I651" s="361"/>
      <c r="J651" s="361" t="s">
        <v>237</v>
      </c>
      <c r="K651" s="462">
        <f t="shared" si="25"/>
        <v>0</v>
      </c>
      <c r="L651" s="361" t="s">
        <v>237</v>
      </c>
      <c r="M651" s="361"/>
      <c r="N651" s="361" t="s">
        <v>237</v>
      </c>
      <c r="O651" s="361"/>
      <c r="P651" s="361" t="s">
        <v>237</v>
      </c>
      <c r="Q651" s="443"/>
      <c r="R651" s="361" t="s">
        <v>237</v>
      </c>
      <c r="S651" s="355"/>
      <c r="T651" s="361" t="s">
        <v>237</v>
      </c>
      <c r="U651" s="355"/>
      <c r="V651" s="361" t="s">
        <v>237</v>
      </c>
      <c r="W651" s="355"/>
      <c r="X651" s="361" t="s">
        <v>237</v>
      </c>
      <c r="Y651" s="322"/>
      <c r="Z651" s="323" t="s">
        <v>237</v>
      </c>
      <c r="AA651" s="322"/>
      <c r="AB651" s="323" t="s">
        <v>237</v>
      </c>
      <c r="AC651" s="119"/>
      <c r="AD651" s="119"/>
      <c r="AE651" s="119"/>
      <c r="AF651" s="119"/>
      <c r="AG651" s="119"/>
      <c r="AH651" s="119"/>
      <c r="AI651" s="119"/>
      <c r="AJ651" s="119"/>
      <c r="AK651" s="119"/>
      <c r="AL651" s="119"/>
      <c r="AM651" s="119"/>
      <c r="AN651" s="119"/>
      <c r="AO651" s="119"/>
      <c r="AP651" s="119"/>
      <c r="AQ651" s="119"/>
      <c r="AR651" s="119"/>
    </row>
    <row r="652" spans="1:44" s="69" customFormat="1" ht="56.25">
      <c r="A652" s="117" t="s">
        <v>802</v>
      </c>
      <c r="B652" s="53" t="s">
        <v>881</v>
      </c>
      <c r="C652" s="179" t="s">
        <v>1025</v>
      </c>
      <c r="D652" s="179" t="s">
        <v>1026</v>
      </c>
      <c r="E652" s="209"/>
      <c r="F652" s="353" t="s">
        <v>237</v>
      </c>
      <c r="G652" s="209"/>
      <c r="H652" s="353" t="s">
        <v>237</v>
      </c>
      <c r="I652" s="209"/>
      <c r="J652" s="353" t="s">
        <v>237</v>
      </c>
      <c r="K652" s="73">
        <f t="shared" si="25"/>
        <v>178377950.08999997</v>
      </c>
      <c r="L652" s="353" t="s">
        <v>237</v>
      </c>
      <c r="M652" s="209"/>
      <c r="N652" s="353" t="s">
        <v>237</v>
      </c>
      <c r="O652" s="209"/>
      <c r="P652" s="353" t="s">
        <v>237</v>
      </c>
      <c r="Q652" s="353" t="s">
        <v>237</v>
      </c>
      <c r="R652" s="353" t="s">
        <v>237</v>
      </c>
      <c r="S652" s="353" t="s">
        <v>237</v>
      </c>
      <c r="T652" s="353" t="s">
        <v>237</v>
      </c>
      <c r="U652" s="353" t="s">
        <v>237</v>
      </c>
      <c r="V652" s="353" t="s">
        <v>237</v>
      </c>
      <c r="W652" s="353" t="s">
        <v>237</v>
      </c>
      <c r="X652" s="353" t="s">
        <v>237</v>
      </c>
      <c r="Y652" s="353" t="s">
        <v>237</v>
      </c>
      <c r="Z652" s="353" t="s">
        <v>237</v>
      </c>
      <c r="AA652" s="353" t="s">
        <v>237</v>
      </c>
      <c r="AB652" s="353" t="s">
        <v>237</v>
      </c>
      <c r="AC652" s="120">
        <f>AC536+AC604-'[1]Справочная нов.'!AC593-'[1]Справочная нов.'!AC659-133973</f>
        <v>35782345.80999999</v>
      </c>
      <c r="AD652" s="120"/>
      <c r="AE652" s="120">
        <f>AE536+AE604-'[1]Справочная нов.'!AE593-'[1]Справочная нов.'!AE659-188357</f>
        <v>57399996.46999998</v>
      </c>
      <c r="AF652" s="120"/>
      <c r="AG652" s="120">
        <f>AG536+AG604-'[1]Справочная нов.'!AG593-'[1]Справочная нов.'!AG659</f>
        <v>17694951.770000003</v>
      </c>
      <c r="AH652" s="120"/>
      <c r="AI652" s="120">
        <f>AI536+AI604-'[1]Справочная нов.'!AI593-'[1]Справочная нов.'!AI659</f>
        <v>18226654.87</v>
      </c>
      <c r="AJ652" s="120"/>
      <c r="AK652" s="120">
        <f>AK536+AK604-'[1]Справочная нов.'!AK593-'[1]Справочная нов.'!AK659</f>
        <v>21252957.80999999</v>
      </c>
      <c r="AL652" s="120"/>
      <c r="AM652" s="120">
        <f>AM536+AM604-'[1]Справочная нов.'!AM593-'[1]Справочная нов.'!AM659</f>
        <v>15965635.259999998</v>
      </c>
      <c r="AN652" s="120"/>
      <c r="AO652" s="120">
        <f>AO536+AO604-'[1]Справочная нов.'!AO593-'[1]Справочная нов.'!AO659-11541</f>
        <v>12130581.29</v>
      </c>
      <c r="AP652" s="120"/>
      <c r="AQ652" s="120">
        <f>AQ536+AQ604-'[1]Справочная нов.'!AQ593-'[1]Справочная нов.'!AQ659</f>
        <v>-75173.18999999983</v>
      </c>
      <c r="AR652" s="120"/>
    </row>
    <row r="653" spans="1:44" s="6" customFormat="1" ht="12.75">
      <c r="A653" s="92" t="s">
        <v>811</v>
      </c>
      <c r="B653" s="666" t="s">
        <v>882</v>
      </c>
      <c r="C653" s="661" t="s">
        <v>1025</v>
      </c>
      <c r="D653" s="457"/>
      <c r="E653" s="695"/>
      <c r="F653" s="695" t="s">
        <v>237</v>
      </c>
      <c r="G653" s="695"/>
      <c r="H653" s="695" t="s">
        <v>237</v>
      </c>
      <c r="I653" s="695"/>
      <c r="J653" s="695" t="s">
        <v>237</v>
      </c>
      <c r="K653" s="685">
        <f>AC654+AE654+AG654+AI654+AK654+AM654+AO654+AQ654</f>
        <v>135253594.72999996</v>
      </c>
      <c r="L653" s="695" t="s">
        <v>237</v>
      </c>
      <c r="M653" s="695"/>
      <c r="N653" s="695" t="s">
        <v>237</v>
      </c>
      <c r="O653" s="695"/>
      <c r="P653" s="695" t="s">
        <v>237</v>
      </c>
      <c r="Q653" s="695" t="s">
        <v>237</v>
      </c>
      <c r="R653" s="695" t="s">
        <v>237</v>
      </c>
      <c r="S653" s="695" t="s">
        <v>237</v>
      </c>
      <c r="T653" s="695" t="s">
        <v>237</v>
      </c>
      <c r="U653" s="695" t="s">
        <v>237</v>
      </c>
      <c r="V653" s="695" t="s">
        <v>237</v>
      </c>
      <c r="W653" s="695" t="s">
        <v>237</v>
      </c>
      <c r="X653" s="695" t="s">
        <v>237</v>
      </c>
      <c r="Y653" s="702" t="s">
        <v>237</v>
      </c>
      <c r="Z653" s="702" t="s">
        <v>237</v>
      </c>
      <c r="AA653" s="702" t="s">
        <v>237</v>
      </c>
      <c r="AB653" s="702" t="s">
        <v>237</v>
      </c>
      <c r="AC653" s="119"/>
      <c r="AD653" s="119"/>
      <c r="AE653" s="119"/>
      <c r="AF653" s="119"/>
      <c r="AG653" s="119"/>
      <c r="AH653" s="119"/>
      <c r="AI653" s="119"/>
      <c r="AJ653" s="119"/>
      <c r="AK653" s="119"/>
      <c r="AL653" s="119"/>
      <c r="AM653" s="119"/>
      <c r="AN653" s="119"/>
      <c r="AO653" s="212"/>
      <c r="AP653" s="119"/>
      <c r="AQ653" s="119"/>
      <c r="AR653" s="119"/>
    </row>
    <row r="654" spans="1:44" s="6" customFormat="1" ht="12.75">
      <c r="A654" s="156" t="s">
        <v>806</v>
      </c>
      <c r="B654" s="667"/>
      <c r="C654" s="662"/>
      <c r="D654" s="458" t="s">
        <v>1026</v>
      </c>
      <c r="E654" s="696"/>
      <c r="F654" s="696"/>
      <c r="G654" s="696"/>
      <c r="H654" s="696"/>
      <c r="I654" s="696"/>
      <c r="J654" s="696"/>
      <c r="K654" s="686"/>
      <c r="L654" s="696"/>
      <c r="M654" s="696"/>
      <c r="N654" s="696"/>
      <c r="O654" s="696"/>
      <c r="P654" s="696"/>
      <c r="Q654" s="696"/>
      <c r="R654" s="696"/>
      <c r="S654" s="696"/>
      <c r="T654" s="696"/>
      <c r="U654" s="696"/>
      <c r="V654" s="696"/>
      <c r="W654" s="696"/>
      <c r="X654" s="696"/>
      <c r="Y654" s="703"/>
      <c r="Z654" s="703"/>
      <c r="AA654" s="703"/>
      <c r="AB654" s="703"/>
      <c r="AC654" s="119">
        <f>AC556-'[1]Справочная нов.'!AC593-31067</f>
        <v>28628239.51999998</v>
      </c>
      <c r="AD654" s="119"/>
      <c r="AE654" s="119">
        <f>AE556-'[1]Справочная нов.'!AE593-43689</f>
        <v>43502791.06999999</v>
      </c>
      <c r="AF654" s="119"/>
      <c r="AG654" s="119">
        <f>AG556-'[1]Справочная нов.'!AG593-55078</f>
        <v>14407351.760000005</v>
      </c>
      <c r="AH654" s="119"/>
      <c r="AI654" s="119">
        <f>AI556-'[1]Справочная нов.'!AI593</f>
        <v>13376356.25</v>
      </c>
      <c r="AJ654" s="119"/>
      <c r="AK654" s="119">
        <f>AK556-'[1]Справочная нов.'!AK593</f>
        <v>14956840.739999995</v>
      </c>
      <c r="AL654" s="119"/>
      <c r="AM654" s="119">
        <f>AM556-'[1]Справочная нов.'!AM593</f>
        <v>11892006.350000001</v>
      </c>
      <c r="AN654" s="119"/>
      <c r="AO654" s="212">
        <f>AO556-'[1]Справочная нов.'!AO593-2677</f>
        <v>8536344.629999995</v>
      </c>
      <c r="AP654" s="119"/>
      <c r="AQ654" s="119">
        <f>AQ556-'[1]Справочная нов.'!AQ593</f>
        <v>-46335.58999999985</v>
      </c>
      <c r="AR654" s="119"/>
    </row>
    <row r="655" spans="1:44" s="69" customFormat="1" ht="18.75" customHeight="1">
      <c r="A655" s="152" t="s">
        <v>251</v>
      </c>
      <c r="B655" s="666" t="s">
        <v>883</v>
      </c>
      <c r="C655" s="661" t="s">
        <v>1025</v>
      </c>
      <c r="D655" s="459"/>
      <c r="E655" s="695"/>
      <c r="F655" s="695" t="s">
        <v>237</v>
      </c>
      <c r="G655" s="695"/>
      <c r="H655" s="695" t="s">
        <v>237</v>
      </c>
      <c r="I655" s="695"/>
      <c r="J655" s="695" t="s">
        <v>237</v>
      </c>
      <c r="K655" s="73">
        <f t="shared" si="25"/>
        <v>0</v>
      </c>
      <c r="L655" s="695" t="s">
        <v>237</v>
      </c>
      <c r="M655" s="695"/>
      <c r="N655" s="695" t="s">
        <v>237</v>
      </c>
      <c r="O655" s="695"/>
      <c r="P655" s="695" t="s">
        <v>237</v>
      </c>
      <c r="Q655" s="695" t="s">
        <v>237</v>
      </c>
      <c r="R655" s="695" t="s">
        <v>237</v>
      </c>
      <c r="S655" s="695" t="s">
        <v>237</v>
      </c>
      <c r="T655" s="695" t="s">
        <v>237</v>
      </c>
      <c r="U655" s="695" t="s">
        <v>237</v>
      </c>
      <c r="V655" s="695" t="s">
        <v>237</v>
      </c>
      <c r="W655" s="695" t="s">
        <v>237</v>
      </c>
      <c r="X655" s="695" t="s">
        <v>237</v>
      </c>
      <c r="Y655" s="702" t="s">
        <v>237</v>
      </c>
      <c r="Z655" s="702" t="s">
        <v>237</v>
      </c>
      <c r="AA655" s="702" t="s">
        <v>237</v>
      </c>
      <c r="AB655" s="702" t="s">
        <v>237</v>
      </c>
      <c r="AC655" s="120"/>
      <c r="AD655" s="120"/>
      <c r="AE655" s="120"/>
      <c r="AF655" s="120"/>
      <c r="AG655" s="120"/>
      <c r="AH655" s="120"/>
      <c r="AI655" s="120"/>
      <c r="AJ655" s="120"/>
      <c r="AK655" s="120"/>
      <c r="AL655" s="120"/>
      <c r="AM655" s="120"/>
      <c r="AN655" s="120"/>
      <c r="AO655" s="120"/>
      <c r="AP655" s="120"/>
      <c r="AQ655" s="120"/>
      <c r="AR655" s="120"/>
    </row>
    <row r="656" spans="1:44" s="6" customFormat="1" ht="21" customHeight="1" hidden="1">
      <c r="A656" s="55" t="s">
        <v>1188</v>
      </c>
      <c r="B656" s="667"/>
      <c r="C656" s="662"/>
      <c r="D656" s="458" t="s">
        <v>1026</v>
      </c>
      <c r="E656" s="696"/>
      <c r="F656" s="696"/>
      <c r="G656" s="696"/>
      <c r="H656" s="696"/>
      <c r="I656" s="696"/>
      <c r="J656" s="696"/>
      <c r="K656" s="462">
        <f t="shared" si="25"/>
        <v>0</v>
      </c>
      <c r="L656" s="696"/>
      <c r="M656" s="696"/>
      <c r="N656" s="696"/>
      <c r="O656" s="696"/>
      <c r="P656" s="696"/>
      <c r="Q656" s="696"/>
      <c r="R656" s="696"/>
      <c r="S656" s="696"/>
      <c r="T656" s="696"/>
      <c r="U656" s="696"/>
      <c r="V656" s="696"/>
      <c r="W656" s="696"/>
      <c r="X656" s="696"/>
      <c r="Y656" s="703"/>
      <c r="Z656" s="703"/>
      <c r="AA656" s="703"/>
      <c r="AB656" s="703"/>
      <c r="AC656" s="119"/>
      <c r="AD656" s="119"/>
      <c r="AE656" s="119"/>
      <c r="AF656" s="119"/>
      <c r="AG656" s="119"/>
      <c r="AH656" s="119"/>
      <c r="AI656" s="119"/>
      <c r="AJ656" s="119"/>
      <c r="AK656" s="119"/>
      <c r="AL656" s="119"/>
      <c r="AM656" s="119"/>
      <c r="AN656" s="119"/>
      <c r="AO656" s="212"/>
      <c r="AP656" s="119"/>
      <c r="AQ656" s="119"/>
      <c r="AR656" s="119"/>
    </row>
    <row r="657" spans="1:44" s="6" customFormat="1" ht="12.75" customHeight="1" hidden="1">
      <c r="A657" s="92" t="s">
        <v>807</v>
      </c>
      <c r="B657" s="666" t="s">
        <v>884</v>
      </c>
      <c r="C657" s="661" t="s">
        <v>1025</v>
      </c>
      <c r="D657" s="457"/>
      <c r="E657" s="695"/>
      <c r="F657" s="695" t="s">
        <v>237</v>
      </c>
      <c r="G657" s="695"/>
      <c r="H657" s="695" t="s">
        <v>237</v>
      </c>
      <c r="I657" s="695"/>
      <c r="J657" s="695" t="s">
        <v>237</v>
      </c>
      <c r="K657" s="462">
        <f t="shared" si="25"/>
        <v>0</v>
      </c>
      <c r="L657" s="695" t="s">
        <v>237</v>
      </c>
      <c r="M657" s="695"/>
      <c r="N657" s="695" t="s">
        <v>237</v>
      </c>
      <c r="O657" s="695"/>
      <c r="P657" s="695" t="s">
        <v>237</v>
      </c>
      <c r="Q657" s="695" t="s">
        <v>237</v>
      </c>
      <c r="R657" s="695" t="s">
        <v>237</v>
      </c>
      <c r="S657" s="695" t="s">
        <v>237</v>
      </c>
      <c r="T657" s="695" t="s">
        <v>237</v>
      </c>
      <c r="U657" s="695" t="s">
        <v>237</v>
      </c>
      <c r="V657" s="695" t="s">
        <v>237</v>
      </c>
      <c r="W657" s="695" t="s">
        <v>237</v>
      </c>
      <c r="X657" s="695" t="s">
        <v>237</v>
      </c>
      <c r="Y657" s="702" t="s">
        <v>237</v>
      </c>
      <c r="Z657" s="702" t="s">
        <v>237</v>
      </c>
      <c r="AA657" s="702" t="s">
        <v>237</v>
      </c>
      <c r="AB657" s="702" t="s">
        <v>237</v>
      </c>
      <c r="AC657" s="119"/>
      <c r="AD657" s="119"/>
      <c r="AE657" s="119"/>
      <c r="AF657" s="119"/>
      <c r="AG657" s="119"/>
      <c r="AH657" s="119"/>
      <c r="AI657" s="119"/>
      <c r="AJ657" s="119"/>
      <c r="AK657" s="119"/>
      <c r="AL657" s="119"/>
      <c r="AM657" s="119"/>
      <c r="AN657" s="119"/>
      <c r="AO657" s="212"/>
      <c r="AP657" s="119"/>
      <c r="AQ657" s="119"/>
      <c r="AR657" s="119"/>
    </row>
    <row r="658" spans="1:44" s="6" customFormat="1" ht="12.75" customHeight="1" hidden="1">
      <c r="A658" s="156" t="s">
        <v>806</v>
      </c>
      <c r="B658" s="667"/>
      <c r="C658" s="662"/>
      <c r="D658" s="458" t="s">
        <v>1026</v>
      </c>
      <c r="E658" s="696"/>
      <c r="F658" s="696"/>
      <c r="G658" s="696"/>
      <c r="H658" s="696"/>
      <c r="I658" s="696"/>
      <c r="J658" s="696"/>
      <c r="K658" s="462">
        <f t="shared" si="25"/>
        <v>0</v>
      </c>
      <c r="L658" s="696"/>
      <c r="M658" s="696"/>
      <c r="N658" s="696"/>
      <c r="O658" s="696"/>
      <c r="P658" s="696"/>
      <c r="Q658" s="696"/>
      <c r="R658" s="696"/>
      <c r="S658" s="696"/>
      <c r="T658" s="696"/>
      <c r="U658" s="696"/>
      <c r="V658" s="696"/>
      <c r="W658" s="696"/>
      <c r="X658" s="696"/>
      <c r="Y658" s="703"/>
      <c r="Z658" s="703"/>
      <c r="AA658" s="703"/>
      <c r="AB658" s="703"/>
      <c r="AC658" s="119"/>
      <c r="AD658" s="119"/>
      <c r="AE658" s="119"/>
      <c r="AF658" s="119"/>
      <c r="AG658" s="119"/>
      <c r="AH658" s="119"/>
      <c r="AI658" s="119"/>
      <c r="AJ658" s="119"/>
      <c r="AK658" s="119"/>
      <c r="AL658" s="119"/>
      <c r="AM658" s="119"/>
      <c r="AN658" s="119"/>
      <c r="AO658" s="212"/>
      <c r="AP658" s="119"/>
      <c r="AQ658" s="119"/>
      <c r="AR658" s="119"/>
    </row>
    <row r="659" spans="1:44" s="6" customFormat="1" ht="42" customHeight="1" hidden="1">
      <c r="A659" s="55" t="s">
        <v>809</v>
      </c>
      <c r="B659" s="52" t="s">
        <v>885</v>
      </c>
      <c r="C659" s="188" t="s">
        <v>1025</v>
      </c>
      <c r="D659" s="188" t="s">
        <v>1026</v>
      </c>
      <c r="E659" s="378"/>
      <c r="F659" s="377" t="s">
        <v>237</v>
      </c>
      <c r="G659" s="378"/>
      <c r="H659" s="377" t="s">
        <v>237</v>
      </c>
      <c r="I659" s="378"/>
      <c r="J659" s="377" t="s">
        <v>237</v>
      </c>
      <c r="K659" s="462">
        <f t="shared" si="25"/>
        <v>0</v>
      </c>
      <c r="L659" s="377" t="s">
        <v>237</v>
      </c>
      <c r="M659" s="378"/>
      <c r="N659" s="377" t="s">
        <v>237</v>
      </c>
      <c r="O659" s="378"/>
      <c r="P659" s="377" t="s">
        <v>237</v>
      </c>
      <c r="Q659" s="377" t="s">
        <v>237</v>
      </c>
      <c r="R659" s="377" t="s">
        <v>237</v>
      </c>
      <c r="S659" s="377" t="s">
        <v>237</v>
      </c>
      <c r="T659" s="377" t="s">
        <v>237</v>
      </c>
      <c r="U659" s="377" t="s">
        <v>237</v>
      </c>
      <c r="V659" s="377" t="s">
        <v>237</v>
      </c>
      <c r="W659" s="377" t="s">
        <v>237</v>
      </c>
      <c r="X659" s="377" t="s">
        <v>237</v>
      </c>
      <c r="Y659" s="178" t="s">
        <v>237</v>
      </c>
      <c r="Z659" s="178" t="s">
        <v>237</v>
      </c>
      <c r="AA659" s="178" t="s">
        <v>237</v>
      </c>
      <c r="AB659" s="178" t="s">
        <v>237</v>
      </c>
      <c r="AC659" s="119"/>
      <c r="AD659" s="119"/>
      <c r="AE659" s="119"/>
      <c r="AF659" s="119"/>
      <c r="AG659" s="119"/>
      <c r="AH659" s="119"/>
      <c r="AI659" s="119"/>
      <c r="AJ659" s="119"/>
      <c r="AK659" s="119"/>
      <c r="AL659" s="119"/>
      <c r="AM659" s="119"/>
      <c r="AN659" s="119"/>
      <c r="AO659" s="212"/>
      <c r="AP659" s="119"/>
      <c r="AQ659" s="119"/>
      <c r="AR659" s="119"/>
    </row>
    <row r="660" spans="1:44" s="6" customFormat="1" ht="12.75" customHeight="1" hidden="1">
      <c r="A660" s="92" t="s">
        <v>811</v>
      </c>
      <c r="B660" s="666" t="s">
        <v>886</v>
      </c>
      <c r="C660" s="661" t="s">
        <v>1025</v>
      </c>
      <c r="D660" s="457"/>
      <c r="E660" s="695"/>
      <c r="F660" s="695" t="s">
        <v>237</v>
      </c>
      <c r="G660" s="695"/>
      <c r="H660" s="695" t="s">
        <v>237</v>
      </c>
      <c r="I660" s="695"/>
      <c r="J660" s="695" t="s">
        <v>237</v>
      </c>
      <c r="K660" s="462">
        <f t="shared" si="25"/>
        <v>0</v>
      </c>
      <c r="L660" s="695" t="s">
        <v>237</v>
      </c>
      <c r="M660" s="695"/>
      <c r="N660" s="695" t="s">
        <v>237</v>
      </c>
      <c r="O660" s="695"/>
      <c r="P660" s="695" t="s">
        <v>237</v>
      </c>
      <c r="Q660" s="695" t="s">
        <v>237</v>
      </c>
      <c r="R660" s="695" t="s">
        <v>237</v>
      </c>
      <c r="S660" s="695" t="s">
        <v>237</v>
      </c>
      <c r="T660" s="695" t="s">
        <v>237</v>
      </c>
      <c r="U660" s="695" t="s">
        <v>237</v>
      </c>
      <c r="V660" s="695" t="s">
        <v>237</v>
      </c>
      <c r="W660" s="695" t="s">
        <v>237</v>
      </c>
      <c r="X660" s="695" t="s">
        <v>237</v>
      </c>
      <c r="Y660" s="702" t="s">
        <v>237</v>
      </c>
      <c r="Z660" s="702" t="s">
        <v>237</v>
      </c>
      <c r="AA660" s="702" t="s">
        <v>237</v>
      </c>
      <c r="AB660" s="702" t="s">
        <v>237</v>
      </c>
      <c r="AC660" s="119"/>
      <c r="AD660" s="119"/>
      <c r="AE660" s="119"/>
      <c r="AF660" s="119"/>
      <c r="AG660" s="119"/>
      <c r="AH660" s="119"/>
      <c r="AI660" s="119"/>
      <c r="AJ660" s="119"/>
      <c r="AK660" s="119"/>
      <c r="AL660" s="119"/>
      <c r="AM660" s="119"/>
      <c r="AN660" s="119"/>
      <c r="AO660" s="212"/>
      <c r="AP660" s="119"/>
      <c r="AQ660" s="119"/>
      <c r="AR660" s="119"/>
    </row>
    <row r="661" spans="1:44" s="6" customFormat="1" ht="12.75" customHeight="1" hidden="1">
      <c r="A661" s="156" t="s">
        <v>806</v>
      </c>
      <c r="B661" s="667"/>
      <c r="C661" s="662"/>
      <c r="D661" s="458" t="s">
        <v>1026</v>
      </c>
      <c r="E661" s="696"/>
      <c r="F661" s="696"/>
      <c r="G661" s="696"/>
      <c r="H661" s="696"/>
      <c r="I661" s="696"/>
      <c r="J661" s="696"/>
      <c r="K661" s="462">
        <f t="shared" si="25"/>
        <v>0</v>
      </c>
      <c r="L661" s="696"/>
      <c r="M661" s="696"/>
      <c r="N661" s="696"/>
      <c r="O661" s="696"/>
      <c r="P661" s="696"/>
      <c r="Q661" s="696"/>
      <c r="R661" s="696"/>
      <c r="S661" s="696"/>
      <c r="T661" s="696"/>
      <c r="U661" s="696"/>
      <c r="V661" s="696"/>
      <c r="W661" s="696"/>
      <c r="X661" s="696"/>
      <c r="Y661" s="703"/>
      <c r="Z661" s="703"/>
      <c r="AA661" s="703"/>
      <c r="AB661" s="703"/>
      <c r="AC661" s="119"/>
      <c r="AD661" s="119"/>
      <c r="AE661" s="119"/>
      <c r="AF661" s="119"/>
      <c r="AG661" s="119"/>
      <c r="AH661" s="119"/>
      <c r="AI661" s="119"/>
      <c r="AJ661" s="119"/>
      <c r="AK661" s="119"/>
      <c r="AL661" s="119"/>
      <c r="AM661" s="119"/>
      <c r="AN661" s="119"/>
      <c r="AO661" s="212"/>
      <c r="AP661" s="119"/>
      <c r="AQ661" s="119"/>
      <c r="AR661" s="119"/>
    </row>
    <row r="662" spans="1:44" s="6" customFormat="1" ht="42" customHeight="1" hidden="1">
      <c r="A662" s="55" t="s">
        <v>943</v>
      </c>
      <c r="B662" s="115" t="s">
        <v>887</v>
      </c>
      <c r="C662" s="188" t="s">
        <v>1025</v>
      </c>
      <c r="D662" s="246" t="s">
        <v>1026</v>
      </c>
      <c r="E662" s="377"/>
      <c r="F662" s="377" t="s">
        <v>237</v>
      </c>
      <c r="G662" s="377"/>
      <c r="H662" s="377" t="s">
        <v>237</v>
      </c>
      <c r="I662" s="377"/>
      <c r="J662" s="377" t="s">
        <v>237</v>
      </c>
      <c r="K662" s="462">
        <f t="shared" si="25"/>
        <v>0</v>
      </c>
      <c r="L662" s="377" t="s">
        <v>237</v>
      </c>
      <c r="M662" s="377"/>
      <c r="N662" s="377" t="s">
        <v>237</v>
      </c>
      <c r="O662" s="377"/>
      <c r="P662" s="377" t="s">
        <v>237</v>
      </c>
      <c r="Q662" s="377" t="s">
        <v>237</v>
      </c>
      <c r="R662" s="377" t="s">
        <v>237</v>
      </c>
      <c r="S662" s="377" t="s">
        <v>237</v>
      </c>
      <c r="T662" s="377" t="s">
        <v>237</v>
      </c>
      <c r="U662" s="377" t="s">
        <v>237</v>
      </c>
      <c r="V662" s="377" t="s">
        <v>237</v>
      </c>
      <c r="W662" s="377" t="s">
        <v>237</v>
      </c>
      <c r="X662" s="377" t="s">
        <v>237</v>
      </c>
      <c r="Y662" s="178" t="s">
        <v>237</v>
      </c>
      <c r="Z662" s="178" t="s">
        <v>237</v>
      </c>
      <c r="AA662" s="178" t="s">
        <v>237</v>
      </c>
      <c r="AB662" s="178" t="s">
        <v>237</v>
      </c>
      <c r="AC662" s="119"/>
      <c r="AD662" s="119"/>
      <c r="AE662" s="119"/>
      <c r="AF662" s="119"/>
      <c r="AG662" s="119"/>
      <c r="AH662" s="119"/>
      <c r="AI662" s="119"/>
      <c r="AJ662" s="119"/>
      <c r="AK662" s="119"/>
      <c r="AL662" s="119"/>
      <c r="AM662" s="119"/>
      <c r="AN662" s="119"/>
      <c r="AO662" s="212"/>
      <c r="AP662" s="119"/>
      <c r="AQ662" s="119"/>
      <c r="AR662" s="119"/>
    </row>
    <row r="663" spans="1:44" s="6" customFormat="1" ht="12.75" customHeight="1" hidden="1">
      <c r="A663" s="92" t="s">
        <v>811</v>
      </c>
      <c r="B663" s="666" t="s">
        <v>888</v>
      </c>
      <c r="C663" s="661" t="s">
        <v>1025</v>
      </c>
      <c r="D663" s="457"/>
      <c r="E663" s="695"/>
      <c r="F663" s="695" t="s">
        <v>237</v>
      </c>
      <c r="G663" s="695"/>
      <c r="H663" s="695" t="s">
        <v>237</v>
      </c>
      <c r="I663" s="695"/>
      <c r="J663" s="695" t="s">
        <v>237</v>
      </c>
      <c r="K663" s="462">
        <f t="shared" si="25"/>
        <v>0</v>
      </c>
      <c r="L663" s="695" t="s">
        <v>237</v>
      </c>
      <c r="M663" s="695"/>
      <c r="N663" s="695" t="s">
        <v>237</v>
      </c>
      <c r="O663" s="695"/>
      <c r="P663" s="695" t="s">
        <v>237</v>
      </c>
      <c r="Q663" s="695" t="s">
        <v>237</v>
      </c>
      <c r="R663" s="695" t="s">
        <v>237</v>
      </c>
      <c r="S663" s="695" t="s">
        <v>237</v>
      </c>
      <c r="T663" s="695" t="s">
        <v>237</v>
      </c>
      <c r="U663" s="695" t="s">
        <v>237</v>
      </c>
      <c r="V663" s="695" t="s">
        <v>237</v>
      </c>
      <c r="W663" s="695" t="s">
        <v>237</v>
      </c>
      <c r="X663" s="695" t="s">
        <v>237</v>
      </c>
      <c r="Y663" s="702" t="s">
        <v>237</v>
      </c>
      <c r="Z663" s="702" t="s">
        <v>237</v>
      </c>
      <c r="AA663" s="702" t="s">
        <v>237</v>
      </c>
      <c r="AB663" s="702" t="s">
        <v>237</v>
      </c>
      <c r="AC663" s="119"/>
      <c r="AD663" s="119"/>
      <c r="AE663" s="119"/>
      <c r="AF663" s="119"/>
      <c r="AG663" s="119"/>
      <c r="AH663" s="119"/>
      <c r="AI663" s="119"/>
      <c r="AJ663" s="119"/>
      <c r="AK663" s="119"/>
      <c r="AL663" s="119"/>
      <c r="AM663" s="119"/>
      <c r="AN663" s="119"/>
      <c r="AO663" s="212"/>
      <c r="AP663" s="119"/>
      <c r="AQ663" s="119"/>
      <c r="AR663" s="119"/>
    </row>
    <row r="664" spans="1:44" s="6" customFormat="1" ht="12.75" customHeight="1" hidden="1">
      <c r="A664" s="156" t="s">
        <v>806</v>
      </c>
      <c r="B664" s="667"/>
      <c r="C664" s="662"/>
      <c r="D664" s="458" t="s">
        <v>1026</v>
      </c>
      <c r="E664" s="696"/>
      <c r="F664" s="696"/>
      <c r="G664" s="696"/>
      <c r="H664" s="696"/>
      <c r="I664" s="696"/>
      <c r="J664" s="696"/>
      <c r="K664" s="462">
        <f t="shared" si="25"/>
        <v>0</v>
      </c>
      <c r="L664" s="696"/>
      <c r="M664" s="696"/>
      <c r="N664" s="696"/>
      <c r="O664" s="696"/>
      <c r="P664" s="696"/>
      <c r="Q664" s="696"/>
      <c r="R664" s="696"/>
      <c r="S664" s="696"/>
      <c r="T664" s="696"/>
      <c r="U664" s="696"/>
      <c r="V664" s="696"/>
      <c r="W664" s="696"/>
      <c r="X664" s="696"/>
      <c r="Y664" s="703"/>
      <c r="Z664" s="703"/>
      <c r="AA664" s="703"/>
      <c r="AB664" s="703"/>
      <c r="AC664" s="119"/>
      <c r="AD664" s="119"/>
      <c r="AE664" s="119"/>
      <c r="AF664" s="119"/>
      <c r="AG664" s="119"/>
      <c r="AH664" s="119"/>
      <c r="AI664" s="119"/>
      <c r="AJ664" s="119"/>
      <c r="AK664" s="119"/>
      <c r="AL664" s="119"/>
      <c r="AM664" s="119"/>
      <c r="AN664" s="119"/>
      <c r="AO664" s="212"/>
      <c r="AP664" s="119"/>
      <c r="AQ664" s="119"/>
      <c r="AR664" s="119"/>
    </row>
    <row r="665" spans="1:44" s="6" customFormat="1" ht="42" customHeight="1" hidden="1">
      <c r="A665" s="55" t="s">
        <v>944</v>
      </c>
      <c r="B665" s="115" t="s">
        <v>889</v>
      </c>
      <c r="C665" s="188" t="s">
        <v>1025</v>
      </c>
      <c r="D665" s="246" t="s">
        <v>1026</v>
      </c>
      <c r="E665" s="377"/>
      <c r="F665" s="377" t="s">
        <v>237</v>
      </c>
      <c r="G665" s="377"/>
      <c r="H665" s="377" t="s">
        <v>237</v>
      </c>
      <c r="I665" s="377"/>
      <c r="J665" s="377" t="s">
        <v>237</v>
      </c>
      <c r="K665" s="462">
        <f t="shared" si="25"/>
        <v>0</v>
      </c>
      <c r="L665" s="377" t="s">
        <v>237</v>
      </c>
      <c r="M665" s="377"/>
      <c r="N665" s="377" t="s">
        <v>237</v>
      </c>
      <c r="O665" s="377"/>
      <c r="P665" s="377" t="s">
        <v>237</v>
      </c>
      <c r="Q665" s="377" t="s">
        <v>237</v>
      </c>
      <c r="R665" s="377" t="s">
        <v>237</v>
      </c>
      <c r="S665" s="377" t="s">
        <v>237</v>
      </c>
      <c r="T665" s="377" t="s">
        <v>237</v>
      </c>
      <c r="U665" s="377" t="s">
        <v>237</v>
      </c>
      <c r="V665" s="377" t="s">
        <v>237</v>
      </c>
      <c r="W665" s="377" t="s">
        <v>237</v>
      </c>
      <c r="X665" s="377" t="s">
        <v>237</v>
      </c>
      <c r="Y665" s="178" t="s">
        <v>237</v>
      </c>
      <c r="Z665" s="178" t="s">
        <v>237</v>
      </c>
      <c r="AA665" s="178" t="s">
        <v>237</v>
      </c>
      <c r="AB665" s="178" t="s">
        <v>237</v>
      </c>
      <c r="AC665" s="119"/>
      <c r="AD665" s="119"/>
      <c r="AE665" s="119"/>
      <c r="AF665" s="119"/>
      <c r="AG665" s="119"/>
      <c r="AH665" s="119"/>
      <c r="AI665" s="119"/>
      <c r="AJ665" s="119"/>
      <c r="AK665" s="119"/>
      <c r="AL665" s="119"/>
      <c r="AM665" s="119"/>
      <c r="AN665" s="119"/>
      <c r="AO665" s="212"/>
      <c r="AP665" s="119"/>
      <c r="AQ665" s="119"/>
      <c r="AR665" s="119"/>
    </row>
    <row r="666" spans="1:44" s="6" customFormat="1" ht="12.75" customHeight="1" hidden="1">
      <c r="A666" s="92" t="s">
        <v>811</v>
      </c>
      <c r="B666" s="666" t="s">
        <v>890</v>
      </c>
      <c r="C666" s="661" t="s">
        <v>1025</v>
      </c>
      <c r="D666" s="457"/>
      <c r="E666" s="695"/>
      <c r="F666" s="695" t="s">
        <v>237</v>
      </c>
      <c r="G666" s="695"/>
      <c r="H666" s="695" t="s">
        <v>237</v>
      </c>
      <c r="I666" s="695"/>
      <c r="J666" s="695" t="s">
        <v>237</v>
      </c>
      <c r="K666" s="462">
        <f t="shared" si="25"/>
        <v>0</v>
      </c>
      <c r="L666" s="695" t="s">
        <v>237</v>
      </c>
      <c r="M666" s="695"/>
      <c r="N666" s="695" t="s">
        <v>237</v>
      </c>
      <c r="O666" s="695"/>
      <c r="P666" s="695" t="s">
        <v>237</v>
      </c>
      <c r="Q666" s="695" t="s">
        <v>237</v>
      </c>
      <c r="R666" s="695" t="s">
        <v>237</v>
      </c>
      <c r="S666" s="695" t="s">
        <v>237</v>
      </c>
      <c r="T666" s="695" t="s">
        <v>237</v>
      </c>
      <c r="U666" s="695" t="s">
        <v>237</v>
      </c>
      <c r="V666" s="695" t="s">
        <v>237</v>
      </c>
      <c r="W666" s="695" t="s">
        <v>237</v>
      </c>
      <c r="X666" s="695" t="s">
        <v>237</v>
      </c>
      <c r="Y666" s="702" t="s">
        <v>237</v>
      </c>
      <c r="Z666" s="702" t="s">
        <v>237</v>
      </c>
      <c r="AA666" s="702" t="s">
        <v>237</v>
      </c>
      <c r="AB666" s="702" t="s">
        <v>237</v>
      </c>
      <c r="AC666" s="119"/>
      <c r="AD666" s="119"/>
      <c r="AE666" s="119"/>
      <c r="AF666" s="119"/>
      <c r="AG666" s="119"/>
      <c r="AH666" s="119"/>
      <c r="AI666" s="119"/>
      <c r="AJ666" s="119"/>
      <c r="AK666" s="119"/>
      <c r="AL666" s="119"/>
      <c r="AM666" s="119"/>
      <c r="AN666" s="119"/>
      <c r="AO666" s="212"/>
      <c r="AP666" s="119"/>
      <c r="AQ666" s="119"/>
      <c r="AR666" s="119"/>
    </row>
    <row r="667" spans="1:44" s="6" customFormat="1" ht="12.75" customHeight="1" hidden="1">
      <c r="A667" s="156" t="s">
        <v>806</v>
      </c>
      <c r="B667" s="667"/>
      <c r="C667" s="662"/>
      <c r="D667" s="458" t="s">
        <v>1026</v>
      </c>
      <c r="E667" s="696"/>
      <c r="F667" s="696"/>
      <c r="G667" s="696"/>
      <c r="H667" s="696"/>
      <c r="I667" s="696"/>
      <c r="J667" s="696"/>
      <c r="K667" s="462">
        <f t="shared" si="25"/>
        <v>0</v>
      </c>
      <c r="L667" s="696"/>
      <c r="M667" s="696"/>
      <c r="N667" s="696"/>
      <c r="O667" s="696"/>
      <c r="P667" s="696"/>
      <c r="Q667" s="696"/>
      <c r="R667" s="696"/>
      <c r="S667" s="696"/>
      <c r="T667" s="696"/>
      <c r="U667" s="696"/>
      <c r="V667" s="696"/>
      <c r="W667" s="696"/>
      <c r="X667" s="696"/>
      <c r="Y667" s="703"/>
      <c r="Z667" s="703"/>
      <c r="AA667" s="703"/>
      <c r="AB667" s="703"/>
      <c r="AC667" s="119"/>
      <c r="AD667" s="119"/>
      <c r="AE667" s="119"/>
      <c r="AF667" s="119"/>
      <c r="AG667" s="119"/>
      <c r="AH667" s="119"/>
      <c r="AI667" s="119"/>
      <c r="AJ667" s="119"/>
      <c r="AK667" s="119"/>
      <c r="AL667" s="119"/>
      <c r="AM667" s="119"/>
      <c r="AN667" s="119"/>
      <c r="AO667" s="212"/>
      <c r="AP667" s="119"/>
      <c r="AQ667" s="119"/>
      <c r="AR667" s="119"/>
    </row>
    <row r="668" spans="1:44" s="6" customFormat="1" ht="42" customHeight="1" hidden="1">
      <c r="A668" s="55" t="s">
        <v>813</v>
      </c>
      <c r="B668" s="52" t="s">
        <v>891</v>
      </c>
      <c r="C668" s="188" t="s">
        <v>1025</v>
      </c>
      <c r="D668" s="188" t="s">
        <v>1026</v>
      </c>
      <c r="E668" s="378"/>
      <c r="F668" s="377" t="s">
        <v>237</v>
      </c>
      <c r="G668" s="378"/>
      <c r="H668" s="377" t="s">
        <v>237</v>
      </c>
      <c r="I668" s="378"/>
      <c r="J668" s="377" t="s">
        <v>237</v>
      </c>
      <c r="K668" s="462">
        <f t="shared" si="25"/>
        <v>0</v>
      </c>
      <c r="L668" s="377" t="s">
        <v>237</v>
      </c>
      <c r="M668" s="378"/>
      <c r="N668" s="377" t="s">
        <v>237</v>
      </c>
      <c r="O668" s="378"/>
      <c r="P668" s="377" t="s">
        <v>237</v>
      </c>
      <c r="Q668" s="377" t="s">
        <v>237</v>
      </c>
      <c r="R668" s="377" t="s">
        <v>237</v>
      </c>
      <c r="S668" s="377" t="s">
        <v>237</v>
      </c>
      <c r="T668" s="377" t="s">
        <v>237</v>
      </c>
      <c r="U668" s="377" t="s">
        <v>237</v>
      </c>
      <c r="V668" s="377" t="s">
        <v>237</v>
      </c>
      <c r="W668" s="377" t="s">
        <v>237</v>
      </c>
      <c r="X668" s="377" t="s">
        <v>237</v>
      </c>
      <c r="Y668" s="178" t="s">
        <v>237</v>
      </c>
      <c r="Z668" s="178" t="s">
        <v>237</v>
      </c>
      <c r="AA668" s="178" t="s">
        <v>237</v>
      </c>
      <c r="AB668" s="178" t="s">
        <v>237</v>
      </c>
      <c r="AC668" s="119"/>
      <c r="AD668" s="119"/>
      <c r="AE668" s="119"/>
      <c r="AF668" s="119"/>
      <c r="AG668" s="119"/>
      <c r="AH668" s="119"/>
      <c r="AI668" s="119"/>
      <c r="AJ668" s="119"/>
      <c r="AK668" s="119"/>
      <c r="AL668" s="119"/>
      <c r="AM668" s="119"/>
      <c r="AN668" s="119"/>
      <c r="AO668" s="212"/>
      <c r="AP668" s="119"/>
      <c r="AQ668" s="119"/>
      <c r="AR668" s="119"/>
    </row>
    <row r="669" spans="1:44" s="6" customFormat="1" ht="12.75" customHeight="1" hidden="1">
      <c r="A669" s="92" t="s">
        <v>807</v>
      </c>
      <c r="B669" s="666" t="s">
        <v>892</v>
      </c>
      <c r="C669" s="661" t="s">
        <v>1025</v>
      </c>
      <c r="D669" s="457"/>
      <c r="E669" s="695"/>
      <c r="F669" s="695" t="s">
        <v>237</v>
      </c>
      <c r="G669" s="695"/>
      <c r="H669" s="695" t="s">
        <v>237</v>
      </c>
      <c r="I669" s="695"/>
      <c r="J669" s="695" t="s">
        <v>237</v>
      </c>
      <c r="K669" s="462">
        <f aca="true" t="shared" si="31" ref="K669:K692">AC669+AE669+AG669+AI669+AK669+AM669+AO669+AQ669</f>
        <v>0</v>
      </c>
      <c r="L669" s="695" t="s">
        <v>237</v>
      </c>
      <c r="M669" s="695"/>
      <c r="N669" s="695" t="s">
        <v>237</v>
      </c>
      <c r="O669" s="695"/>
      <c r="P669" s="695" t="s">
        <v>237</v>
      </c>
      <c r="Q669" s="695" t="s">
        <v>237</v>
      </c>
      <c r="R669" s="695" t="s">
        <v>237</v>
      </c>
      <c r="S669" s="695" t="s">
        <v>237</v>
      </c>
      <c r="T669" s="695" t="s">
        <v>237</v>
      </c>
      <c r="U669" s="695" t="s">
        <v>237</v>
      </c>
      <c r="V669" s="695" t="s">
        <v>237</v>
      </c>
      <c r="W669" s="695" t="s">
        <v>237</v>
      </c>
      <c r="X669" s="695" t="s">
        <v>237</v>
      </c>
      <c r="Y669" s="702" t="s">
        <v>237</v>
      </c>
      <c r="Z669" s="702" t="s">
        <v>237</v>
      </c>
      <c r="AA669" s="702" t="s">
        <v>237</v>
      </c>
      <c r="AB669" s="702" t="s">
        <v>237</v>
      </c>
      <c r="AC669" s="119"/>
      <c r="AD669" s="119"/>
      <c r="AE669" s="119"/>
      <c r="AF669" s="119"/>
      <c r="AG669" s="119"/>
      <c r="AH669" s="119"/>
      <c r="AI669" s="119"/>
      <c r="AJ669" s="119"/>
      <c r="AK669" s="119"/>
      <c r="AL669" s="119"/>
      <c r="AM669" s="119"/>
      <c r="AN669" s="119"/>
      <c r="AO669" s="212"/>
      <c r="AP669" s="119"/>
      <c r="AQ669" s="119"/>
      <c r="AR669" s="119"/>
    </row>
    <row r="670" spans="1:44" s="6" customFormat="1" ht="12.75" customHeight="1" hidden="1">
      <c r="A670" s="156" t="s">
        <v>806</v>
      </c>
      <c r="B670" s="667"/>
      <c r="C670" s="662"/>
      <c r="D670" s="458" t="s">
        <v>1026</v>
      </c>
      <c r="E670" s="696"/>
      <c r="F670" s="696"/>
      <c r="G670" s="696"/>
      <c r="H670" s="696"/>
      <c r="I670" s="696"/>
      <c r="J670" s="696"/>
      <c r="K670" s="462">
        <f t="shared" si="31"/>
        <v>0</v>
      </c>
      <c r="L670" s="696"/>
      <c r="M670" s="696"/>
      <c r="N670" s="696"/>
      <c r="O670" s="696"/>
      <c r="P670" s="696"/>
      <c r="Q670" s="696"/>
      <c r="R670" s="696"/>
      <c r="S670" s="696"/>
      <c r="T670" s="696"/>
      <c r="U670" s="696"/>
      <c r="V670" s="696"/>
      <c r="W670" s="696"/>
      <c r="X670" s="696"/>
      <c r="Y670" s="703"/>
      <c r="Z670" s="703"/>
      <c r="AA670" s="703"/>
      <c r="AB670" s="703"/>
      <c r="AC670" s="119"/>
      <c r="AD670" s="119"/>
      <c r="AE670" s="119"/>
      <c r="AF670" s="119"/>
      <c r="AG670" s="119"/>
      <c r="AH670" s="119"/>
      <c r="AI670" s="119"/>
      <c r="AJ670" s="119"/>
      <c r="AK670" s="119"/>
      <c r="AL670" s="119"/>
      <c r="AM670" s="119"/>
      <c r="AN670" s="119"/>
      <c r="AO670" s="212"/>
      <c r="AP670" s="119"/>
      <c r="AQ670" s="119"/>
      <c r="AR670" s="119"/>
    </row>
    <row r="671" spans="1:44" s="6" customFormat="1" ht="84" customHeight="1" hidden="1">
      <c r="A671" s="55" t="s">
        <v>816</v>
      </c>
      <c r="B671" s="52" t="s">
        <v>893</v>
      </c>
      <c r="C671" s="188" t="s">
        <v>1025</v>
      </c>
      <c r="D671" s="188" t="s">
        <v>1026</v>
      </c>
      <c r="E671" s="378"/>
      <c r="F671" s="377" t="s">
        <v>237</v>
      </c>
      <c r="G671" s="378"/>
      <c r="H671" s="377" t="s">
        <v>237</v>
      </c>
      <c r="I671" s="378"/>
      <c r="J671" s="377" t="s">
        <v>237</v>
      </c>
      <c r="K671" s="462">
        <f t="shared" si="31"/>
        <v>0</v>
      </c>
      <c r="L671" s="377" t="s">
        <v>237</v>
      </c>
      <c r="M671" s="378"/>
      <c r="N671" s="377" t="s">
        <v>237</v>
      </c>
      <c r="O671" s="378"/>
      <c r="P671" s="377" t="s">
        <v>237</v>
      </c>
      <c r="Q671" s="377" t="s">
        <v>237</v>
      </c>
      <c r="R671" s="377" t="s">
        <v>237</v>
      </c>
      <c r="S671" s="377" t="s">
        <v>237</v>
      </c>
      <c r="T671" s="377" t="s">
        <v>237</v>
      </c>
      <c r="U671" s="377" t="s">
        <v>237</v>
      </c>
      <c r="V671" s="377" t="s">
        <v>237</v>
      </c>
      <c r="W671" s="377" t="s">
        <v>237</v>
      </c>
      <c r="X671" s="377" t="s">
        <v>237</v>
      </c>
      <c r="Y671" s="178" t="s">
        <v>237</v>
      </c>
      <c r="Z671" s="178" t="s">
        <v>237</v>
      </c>
      <c r="AA671" s="178" t="s">
        <v>237</v>
      </c>
      <c r="AB671" s="178" t="s">
        <v>237</v>
      </c>
      <c r="AC671" s="119"/>
      <c r="AD671" s="119"/>
      <c r="AE671" s="119"/>
      <c r="AF671" s="119"/>
      <c r="AG671" s="119"/>
      <c r="AH671" s="119"/>
      <c r="AI671" s="119"/>
      <c r="AJ671" s="119"/>
      <c r="AK671" s="119"/>
      <c r="AL671" s="119"/>
      <c r="AM671" s="119"/>
      <c r="AN671" s="119"/>
      <c r="AO671" s="212"/>
      <c r="AP671" s="119"/>
      <c r="AQ671" s="119"/>
      <c r="AR671" s="119"/>
    </row>
    <row r="672" spans="1:44" s="6" customFormat="1" ht="12.75" customHeight="1" hidden="1">
      <c r="A672" s="92" t="s">
        <v>807</v>
      </c>
      <c r="B672" s="666" t="s">
        <v>894</v>
      </c>
      <c r="C672" s="661" t="s">
        <v>1025</v>
      </c>
      <c r="D672" s="457"/>
      <c r="E672" s="695"/>
      <c r="F672" s="695" t="s">
        <v>237</v>
      </c>
      <c r="G672" s="695"/>
      <c r="H672" s="695" t="s">
        <v>237</v>
      </c>
      <c r="I672" s="695"/>
      <c r="J672" s="695" t="s">
        <v>237</v>
      </c>
      <c r="K672" s="462">
        <f t="shared" si="31"/>
        <v>0</v>
      </c>
      <c r="L672" s="695" t="s">
        <v>237</v>
      </c>
      <c r="M672" s="695"/>
      <c r="N672" s="695" t="s">
        <v>237</v>
      </c>
      <c r="O672" s="695"/>
      <c r="P672" s="695" t="s">
        <v>237</v>
      </c>
      <c r="Q672" s="695" t="s">
        <v>237</v>
      </c>
      <c r="R672" s="695" t="s">
        <v>237</v>
      </c>
      <c r="S672" s="695" t="s">
        <v>237</v>
      </c>
      <c r="T672" s="695" t="s">
        <v>237</v>
      </c>
      <c r="U672" s="695" t="s">
        <v>237</v>
      </c>
      <c r="V672" s="695" t="s">
        <v>237</v>
      </c>
      <c r="W672" s="695" t="s">
        <v>237</v>
      </c>
      <c r="X672" s="695" t="s">
        <v>237</v>
      </c>
      <c r="Y672" s="702" t="s">
        <v>237</v>
      </c>
      <c r="Z672" s="702" t="s">
        <v>237</v>
      </c>
      <c r="AA672" s="702" t="s">
        <v>237</v>
      </c>
      <c r="AB672" s="702" t="s">
        <v>237</v>
      </c>
      <c r="AC672" s="119"/>
      <c r="AD672" s="119"/>
      <c r="AE672" s="119"/>
      <c r="AF672" s="119"/>
      <c r="AG672" s="119"/>
      <c r="AH672" s="119"/>
      <c r="AI672" s="119"/>
      <c r="AJ672" s="119"/>
      <c r="AK672" s="119"/>
      <c r="AL672" s="119"/>
      <c r="AM672" s="119"/>
      <c r="AN672" s="119"/>
      <c r="AO672" s="212"/>
      <c r="AP672" s="119"/>
      <c r="AQ672" s="119"/>
      <c r="AR672" s="119"/>
    </row>
    <row r="673" spans="1:44" s="6" customFormat="1" ht="12.75" customHeight="1" hidden="1">
      <c r="A673" s="156" t="s">
        <v>806</v>
      </c>
      <c r="B673" s="667"/>
      <c r="C673" s="662"/>
      <c r="D673" s="458" t="s">
        <v>1026</v>
      </c>
      <c r="E673" s="696"/>
      <c r="F673" s="696"/>
      <c r="G673" s="696"/>
      <c r="H673" s="696"/>
      <c r="I673" s="696"/>
      <c r="J673" s="696"/>
      <c r="K673" s="462">
        <f t="shared" si="31"/>
        <v>0</v>
      </c>
      <c r="L673" s="696"/>
      <c r="M673" s="696"/>
      <c r="N673" s="696"/>
      <c r="O673" s="696"/>
      <c r="P673" s="696"/>
      <c r="Q673" s="696"/>
      <c r="R673" s="696"/>
      <c r="S673" s="696"/>
      <c r="T673" s="696"/>
      <c r="U673" s="696"/>
      <c r="V673" s="696"/>
      <c r="W673" s="696"/>
      <c r="X673" s="696"/>
      <c r="Y673" s="703"/>
      <c r="Z673" s="703"/>
      <c r="AA673" s="703"/>
      <c r="AB673" s="703"/>
      <c r="AC673" s="119"/>
      <c r="AD673" s="119"/>
      <c r="AE673" s="119"/>
      <c r="AF673" s="119"/>
      <c r="AG673" s="119"/>
      <c r="AH673" s="119"/>
      <c r="AI673" s="119"/>
      <c r="AJ673" s="119"/>
      <c r="AK673" s="119"/>
      <c r="AL673" s="119"/>
      <c r="AM673" s="119"/>
      <c r="AN673" s="119"/>
      <c r="AO673" s="212"/>
      <c r="AP673" s="119"/>
      <c r="AQ673" s="119"/>
      <c r="AR673" s="119"/>
    </row>
    <row r="674" spans="1:44" s="6" customFormat="1" ht="84" customHeight="1" hidden="1">
      <c r="A674" s="55" t="s">
        <v>819</v>
      </c>
      <c r="B674" s="52" t="s">
        <v>966</v>
      </c>
      <c r="C674" s="188" t="s">
        <v>1025</v>
      </c>
      <c r="D674" s="188" t="s">
        <v>1026</v>
      </c>
      <c r="E674" s="378"/>
      <c r="F674" s="377" t="s">
        <v>237</v>
      </c>
      <c r="G674" s="378"/>
      <c r="H674" s="377" t="s">
        <v>237</v>
      </c>
      <c r="I674" s="378"/>
      <c r="J674" s="377" t="s">
        <v>237</v>
      </c>
      <c r="K674" s="462">
        <f t="shared" si="31"/>
        <v>0</v>
      </c>
      <c r="L674" s="377" t="s">
        <v>237</v>
      </c>
      <c r="M674" s="378"/>
      <c r="N674" s="377" t="s">
        <v>237</v>
      </c>
      <c r="O674" s="378"/>
      <c r="P674" s="377" t="s">
        <v>237</v>
      </c>
      <c r="Q674" s="377" t="s">
        <v>237</v>
      </c>
      <c r="R674" s="377" t="s">
        <v>237</v>
      </c>
      <c r="S674" s="377" t="s">
        <v>237</v>
      </c>
      <c r="T674" s="377" t="s">
        <v>237</v>
      </c>
      <c r="U674" s="377" t="s">
        <v>237</v>
      </c>
      <c r="V674" s="377" t="s">
        <v>237</v>
      </c>
      <c r="W674" s="377" t="s">
        <v>237</v>
      </c>
      <c r="X674" s="377" t="s">
        <v>237</v>
      </c>
      <c r="Y674" s="178" t="s">
        <v>237</v>
      </c>
      <c r="Z674" s="178" t="s">
        <v>237</v>
      </c>
      <c r="AA674" s="178" t="s">
        <v>237</v>
      </c>
      <c r="AB674" s="178" t="s">
        <v>237</v>
      </c>
      <c r="AC674" s="119"/>
      <c r="AD674" s="119"/>
      <c r="AE674" s="119"/>
      <c r="AF674" s="119"/>
      <c r="AG674" s="119"/>
      <c r="AH674" s="119"/>
      <c r="AI674" s="119"/>
      <c r="AJ674" s="119"/>
      <c r="AK674" s="119"/>
      <c r="AL674" s="119"/>
      <c r="AM674" s="119"/>
      <c r="AN674" s="119"/>
      <c r="AO674" s="212"/>
      <c r="AP674" s="119"/>
      <c r="AQ674" s="119"/>
      <c r="AR674" s="119"/>
    </row>
    <row r="675" spans="1:44" s="6" customFormat="1" ht="12.75" customHeight="1" hidden="1">
      <c r="A675" s="92" t="s">
        <v>807</v>
      </c>
      <c r="B675" s="666" t="s">
        <v>967</v>
      </c>
      <c r="C675" s="661" t="s">
        <v>1025</v>
      </c>
      <c r="D675" s="457"/>
      <c r="E675" s="695"/>
      <c r="F675" s="695" t="s">
        <v>237</v>
      </c>
      <c r="G675" s="695"/>
      <c r="H675" s="695" t="s">
        <v>237</v>
      </c>
      <c r="I675" s="695"/>
      <c r="J675" s="695" t="s">
        <v>237</v>
      </c>
      <c r="K675" s="462">
        <f t="shared" si="31"/>
        <v>0</v>
      </c>
      <c r="L675" s="695" t="s">
        <v>237</v>
      </c>
      <c r="M675" s="695"/>
      <c r="N675" s="695" t="s">
        <v>237</v>
      </c>
      <c r="O675" s="695"/>
      <c r="P675" s="695" t="s">
        <v>237</v>
      </c>
      <c r="Q675" s="695" t="s">
        <v>237</v>
      </c>
      <c r="R675" s="695" t="s">
        <v>237</v>
      </c>
      <c r="S675" s="695" t="s">
        <v>237</v>
      </c>
      <c r="T675" s="695" t="s">
        <v>237</v>
      </c>
      <c r="U675" s="695" t="s">
        <v>237</v>
      </c>
      <c r="V675" s="695" t="s">
        <v>237</v>
      </c>
      <c r="W675" s="695" t="s">
        <v>237</v>
      </c>
      <c r="X675" s="695" t="s">
        <v>237</v>
      </c>
      <c r="Y675" s="702" t="s">
        <v>237</v>
      </c>
      <c r="Z675" s="702" t="s">
        <v>237</v>
      </c>
      <c r="AA675" s="702" t="s">
        <v>237</v>
      </c>
      <c r="AB675" s="702" t="s">
        <v>237</v>
      </c>
      <c r="AC675" s="119"/>
      <c r="AD675" s="119"/>
      <c r="AE675" s="119"/>
      <c r="AF675" s="119"/>
      <c r="AG675" s="119"/>
      <c r="AH675" s="119"/>
      <c r="AI675" s="119"/>
      <c r="AJ675" s="119"/>
      <c r="AK675" s="119"/>
      <c r="AL675" s="119"/>
      <c r="AM675" s="119"/>
      <c r="AN675" s="119"/>
      <c r="AO675" s="212"/>
      <c r="AP675" s="119"/>
      <c r="AQ675" s="119"/>
      <c r="AR675" s="119"/>
    </row>
    <row r="676" spans="1:44" s="6" customFormat="1" ht="12.75" customHeight="1" hidden="1">
      <c r="A676" s="156" t="s">
        <v>806</v>
      </c>
      <c r="B676" s="667"/>
      <c r="C676" s="662"/>
      <c r="D676" s="458" t="s">
        <v>1026</v>
      </c>
      <c r="E676" s="696"/>
      <c r="F676" s="696"/>
      <c r="G676" s="696"/>
      <c r="H676" s="696"/>
      <c r="I676" s="696"/>
      <c r="J676" s="696"/>
      <c r="K676" s="462">
        <f t="shared" si="31"/>
        <v>0</v>
      </c>
      <c r="L676" s="696"/>
      <c r="M676" s="696"/>
      <c r="N676" s="696"/>
      <c r="O676" s="696"/>
      <c r="P676" s="696"/>
      <c r="Q676" s="696"/>
      <c r="R676" s="696"/>
      <c r="S676" s="696"/>
      <c r="T676" s="696"/>
      <c r="U676" s="696"/>
      <c r="V676" s="696"/>
      <c r="W676" s="696"/>
      <c r="X676" s="696"/>
      <c r="Y676" s="703"/>
      <c r="Z676" s="703"/>
      <c r="AA676" s="703"/>
      <c r="AB676" s="703"/>
      <c r="AC676" s="119"/>
      <c r="AD676" s="119"/>
      <c r="AE676" s="119"/>
      <c r="AF676" s="119"/>
      <c r="AG676" s="119"/>
      <c r="AH676" s="119"/>
      <c r="AI676" s="119"/>
      <c r="AJ676" s="119"/>
      <c r="AK676" s="119"/>
      <c r="AL676" s="119"/>
      <c r="AM676" s="119"/>
      <c r="AN676" s="119"/>
      <c r="AO676" s="212"/>
      <c r="AP676" s="119"/>
      <c r="AQ676" s="119"/>
      <c r="AR676" s="119"/>
    </row>
    <row r="677" spans="1:44" s="6" customFormat="1" ht="52.5" customHeight="1" hidden="1">
      <c r="A677" s="55" t="s">
        <v>822</v>
      </c>
      <c r="B677" s="52" t="s">
        <v>968</v>
      </c>
      <c r="C677" s="188" t="s">
        <v>1025</v>
      </c>
      <c r="D677" s="188" t="s">
        <v>1026</v>
      </c>
      <c r="E677" s="378"/>
      <c r="F677" s="377" t="s">
        <v>237</v>
      </c>
      <c r="G677" s="378"/>
      <c r="H677" s="377" t="s">
        <v>237</v>
      </c>
      <c r="I677" s="378"/>
      <c r="J677" s="377" t="s">
        <v>237</v>
      </c>
      <c r="K677" s="462">
        <f t="shared" si="31"/>
        <v>178377950.08999997</v>
      </c>
      <c r="L677" s="377" t="s">
        <v>237</v>
      </c>
      <c r="M677" s="378"/>
      <c r="N677" s="377" t="s">
        <v>237</v>
      </c>
      <c r="O677" s="378"/>
      <c r="P677" s="377" t="s">
        <v>237</v>
      </c>
      <c r="Q677" s="377" t="s">
        <v>237</v>
      </c>
      <c r="R677" s="377" t="s">
        <v>237</v>
      </c>
      <c r="S677" s="377" t="s">
        <v>237</v>
      </c>
      <c r="T677" s="377" t="s">
        <v>237</v>
      </c>
      <c r="U677" s="377" t="s">
        <v>237</v>
      </c>
      <c r="V677" s="377" t="s">
        <v>237</v>
      </c>
      <c r="W677" s="377" t="s">
        <v>237</v>
      </c>
      <c r="X677" s="377" t="s">
        <v>237</v>
      </c>
      <c r="Y677" s="178" t="s">
        <v>237</v>
      </c>
      <c r="Z677" s="178" t="s">
        <v>237</v>
      </c>
      <c r="AA677" s="178" t="s">
        <v>237</v>
      </c>
      <c r="AB677" s="178" t="s">
        <v>237</v>
      </c>
      <c r="AC677" s="210">
        <f>AC652</f>
        <v>35782345.80999999</v>
      </c>
      <c r="AD677" s="210"/>
      <c r="AE677" s="210">
        <f>AE652</f>
        <v>57399996.46999998</v>
      </c>
      <c r="AF677" s="210"/>
      <c r="AG677" s="210">
        <f aca="true" t="shared" si="32" ref="AG677:AQ677">AG652</f>
        <v>17694951.770000003</v>
      </c>
      <c r="AH677" s="210"/>
      <c r="AI677" s="210">
        <f t="shared" si="32"/>
        <v>18226654.87</v>
      </c>
      <c r="AJ677" s="210"/>
      <c r="AK677" s="210">
        <f t="shared" si="32"/>
        <v>21252957.80999999</v>
      </c>
      <c r="AL677" s="210"/>
      <c r="AM677" s="210">
        <f t="shared" si="32"/>
        <v>15965635.259999998</v>
      </c>
      <c r="AN677" s="210"/>
      <c r="AO677" s="120">
        <f t="shared" si="32"/>
        <v>12130581.29</v>
      </c>
      <c r="AP677" s="210"/>
      <c r="AQ677" s="210">
        <f t="shared" si="32"/>
        <v>-75173.18999999983</v>
      </c>
      <c r="AR677" s="210"/>
    </row>
    <row r="678" spans="1:44" s="6" customFormat="1" ht="12.75" customHeight="1" hidden="1">
      <c r="A678" s="92" t="s">
        <v>811</v>
      </c>
      <c r="B678" s="666" t="s">
        <v>969</v>
      </c>
      <c r="C678" s="661" t="s">
        <v>1025</v>
      </c>
      <c r="D678" s="457"/>
      <c r="E678" s="695"/>
      <c r="F678" s="695" t="s">
        <v>237</v>
      </c>
      <c r="G678" s="695"/>
      <c r="H678" s="695" t="s">
        <v>237</v>
      </c>
      <c r="I678" s="695"/>
      <c r="J678" s="695" t="s">
        <v>237</v>
      </c>
      <c r="K678" s="462">
        <f t="shared" si="31"/>
        <v>0</v>
      </c>
      <c r="L678" s="695" t="s">
        <v>237</v>
      </c>
      <c r="M678" s="695"/>
      <c r="N678" s="695" t="s">
        <v>237</v>
      </c>
      <c r="O678" s="695"/>
      <c r="P678" s="695" t="s">
        <v>237</v>
      </c>
      <c r="Q678" s="695" t="s">
        <v>237</v>
      </c>
      <c r="R678" s="695" t="s">
        <v>237</v>
      </c>
      <c r="S678" s="695" t="s">
        <v>237</v>
      </c>
      <c r="T678" s="695" t="s">
        <v>237</v>
      </c>
      <c r="U678" s="695" t="s">
        <v>237</v>
      </c>
      <c r="V678" s="695" t="s">
        <v>237</v>
      </c>
      <c r="W678" s="695" t="s">
        <v>237</v>
      </c>
      <c r="X678" s="695" t="s">
        <v>237</v>
      </c>
      <c r="Y678" s="702" t="s">
        <v>237</v>
      </c>
      <c r="Z678" s="702" t="s">
        <v>237</v>
      </c>
      <c r="AA678" s="702" t="s">
        <v>237</v>
      </c>
      <c r="AB678" s="702" t="s">
        <v>237</v>
      </c>
      <c r="AC678" s="119"/>
      <c r="AD678" s="119"/>
      <c r="AE678" s="119"/>
      <c r="AF678" s="119"/>
      <c r="AG678" s="119"/>
      <c r="AH678" s="119"/>
      <c r="AI678" s="119"/>
      <c r="AJ678" s="119"/>
      <c r="AK678" s="119"/>
      <c r="AL678" s="119"/>
      <c r="AM678" s="119"/>
      <c r="AN678" s="119"/>
      <c r="AO678" s="212"/>
      <c r="AP678" s="119"/>
      <c r="AQ678" s="119"/>
      <c r="AR678" s="119"/>
    </row>
    <row r="679" spans="1:44" s="6" customFormat="1" ht="12.75" customHeight="1" hidden="1">
      <c r="A679" s="156" t="s">
        <v>806</v>
      </c>
      <c r="B679" s="667"/>
      <c r="C679" s="662"/>
      <c r="D679" s="458" t="s">
        <v>1026</v>
      </c>
      <c r="E679" s="696"/>
      <c r="F679" s="696"/>
      <c r="G679" s="696"/>
      <c r="H679" s="696"/>
      <c r="I679" s="696"/>
      <c r="J679" s="696"/>
      <c r="K679" s="462">
        <f t="shared" si="31"/>
        <v>135253594.72999996</v>
      </c>
      <c r="L679" s="696"/>
      <c r="M679" s="696"/>
      <c r="N679" s="696"/>
      <c r="O679" s="696"/>
      <c r="P679" s="696"/>
      <c r="Q679" s="696"/>
      <c r="R679" s="696"/>
      <c r="S679" s="696"/>
      <c r="T679" s="696"/>
      <c r="U679" s="696"/>
      <c r="V679" s="696"/>
      <c r="W679" s="696"/>
      <c r="X679" s="696"/>
      <c r="Y679" s="703"/>
      <c r="Z679" s="703"/>
      <c r="AA679" s="703"/>
      <c r="AB679" s="703"/>
      <c r="AC679" s="119">
        <f>AC654</f>
        <v>28628239.51999998</v>
      </c>
      <c r="AD679" s="119"/>
      <c r="AE679" s="119">
        <f>AE654</f>
        <v>43502791.06999999</v>
      </c>
      <c r="AF679" s="119"/>
      <c r="AG679" s="119">
        <f aca="true" t="shared" si="33" ref="AG679:AQ679">AG654</f>
        <v>14407351.760000005</v>
      </c>
      <c r="AH679" s="119"/>
      <c r="AI679" s="119">
        <f t="shared" si="33"/>
        <v>13376356.25</v>
      </c>
      <c r="AJ679" s="119"/>
      <c r="AK679" s="119">
        <f t="shared" si="33"/>
        <v>14956840.739999995</v>
      </c>
      <c r="AL679" s="119"/>
      <c r="AM679" s="119">
        <f t="shared" si="33"/>
        <v>11892006.350000001</v>
      </c>
      <c r="AN679" s="119"/>
      <c r="AO679" s="212">
        <f t="shared" si="33"/>
        <v>8536344.629999995</v>
      </c>
      <c r="AP679" s="119"/>
      <c r="AQ679" s="119">
        <f t="shared" si="33"/>
        <v>-46335.58999999985</v>
      </c>
      <c r="AR679" s="119"/>
    </row>
    <row r="680" spans="1:44" s="6" customFormat="1" ht="12.75" customHeight="1" hidden="1">
      <c r="A680" s="55" t="s">
        <v>970</v>
      </c>
      <c r="B680" s="52" t="s">
        <v>895</v>
      </c>
      <c r="C680" s="188" t="s">
        <v>1025</v>
      </c>
      <c r="D680" s="188" t="s">
        <v>1026</v>
      </c>
      <c r="E680" s="378"/>
      <c r="F680" s="377" t="s">
        <v>237</v>
      </c>
      <c r="G680" s="378"/>
      <c r="H680" s="377" t="s">
        <v>237</v>
      </c>
      <c r="I680" s="378"/>
      <c r="J680" s="377" t="s">
        <v>237</v>
      </c>
      <c r="K680" s="462">
        <f t="shared" si="31"/>
        <v>49616729.28</v>
      </c>
      <c r="L680" s="377" t="s">
        <v>237</v>
      </c>
      <c r="M680" s="378"/>
      <c r="N680" s="377" t="s">
        <v>237</v>
      </c>
      <c r="O680" s="378"/>
      <c r="P680" s="377" t="s">
        <v>237</v>
      </c>
      <c r="Q680" s="377" t="s">
        <v>237</v>
      </c>
      <c r="R680" s="377" t="s">
        <v>237</v>
      </c>
      <c r="S680" s="377" t="s">
        <v>237</v>
      </c>
      <c r="T680" s="377" t="s">
        <v>237</v>
      </c>
      <c r="U680" s="377" t="s">
        <v>237</v>
      </c>
      <c r="V680" s="377" t="s">
        <v>237</v>
      </c>
      <c r="W680" s="377" t="s">
        <v>237</v>
      </c>
      <c r="X680" s="377" t="s">
        <v>237</v>
      </c>
      <c r="Y680" s="178" t="s">
        <v>237</v>
      </c>
      <c r="Z680" s="178" t="s">
        <v>237</v>
      </c>
      <c r="AA680" s="178" t="s">
        <v>237</v>
      </c>
      <c r="AB680" s="178" t="s">
        <v>237</v>
      </c>
      <c r="AC680" s="210">
        <v>6202091.16</v>
      </c>
      <c r="AD680" s="210"/>
      <c r="AE680" s="210">
        <v>6202091.16</v>
      </c>
      <c r="AF680" s="210"/>
      <c r="AG680" s="210">
        <v>6202091.16</v>
      </c>
      <c r="AH680" s="210"/>
      <c r="AI680" s="210">
        <v>6202091.16</v>
      </c>
      <c r="AJ680" s="210"/>
      <c r="AK680" s="210">
        <v>6202091.16</v>
      </c>
      <c r="AL680" s="210"/>
      <c r="AM680" s="210">
        <v>6202091.16</v>
      </c>
      <c r="AN680" s="210"/>
      <c r="AO680" s="120">
        <v>6202091.16</v>
      </c>
      <c r="AP680" s="210"/>
      <c r="AQ680" s="210">
        <v>6202091.16</v>
      </c>
      <c r="AR680" s="210"/>
    </row>
    <row r="681" spans="1:44" s="6" customFormat="1" ht="12.75" customHeight="1" hidden="1">
      <c r="A681" s="92" t="s">
        <v>807</v>
      </c>
      <c r="B681" s="666" t="s">
        <v>896</v>
      </c>
      <c r="C681" s="661" t="s">
        <v>1025</v>
      </c>
      <c r="D681" s="457"/>
      <c r="E681" s="695"/>
      <c r="F681" s="695" t="s">
        <v>237</v>
      </c>
      <c r="G681" s="695"/>
      <c r="H681" s="695" t="s">
        <v>237</v>
      </c>
      <c r="I681" s="695"/>
      <c r="J681" s="695" t="s">
        <v>237</v>
      </c>
      <c r="K681" s="462">
        <f t="shared" si="31"/>
        <v>0</v>
      </c>
      <c r="L681" s="695" t="s">
        <v>237</v>
      </c>
      <c r="M681" s="695"/>
      <c r="N681" s="695" t="s">
        <v>237</v>
      </c>
      <c r="O681" s="695"/>
      <c r="P681" s="695" t="s">
        <v>237</v>
      </c>
      <c r="Q681" s="695" t="s">
        <v>237</v>
      </c>
      <c r="R681" s="695" t="s">
        <v>237</v>
      </c>
      <c r="S681" s="695" t="s">
        <v>237</v>
      </c>
      <c r="T681" s="695" t="s">
        <v>237</v>
      </c>
      <c r="U681" s="695" t="s">
        <v>237</v>
      </c>
      <c r="V681" s="695" t="s">
        <v>237</v>
      </c>
      <c r="W681" s="695" t="s">
        <v>237</v>
      </c>
      <c r="X681" s="695" t="s">
        <v>237</v>
      </c>
      <c r="Y681" s="702" t="s">
        <v>237</v>
      </c>
      <c r="Z681" s="702" t="s">
        <v>237</v>
      </c>
      <c r="AA681" s="702" t="s">
        <v>237</v>
      </c>
      <c r="AB681" s="702" t="s">
        <v>237</v>
      </c>
      <c r="AC681" s="119"/>
      <c r="AD681" s="119"/>
      <c r="AE681" s="119"/>
      <c r="AF681" s="119"/>
      <c r="AG681" s="119"/>
      <c r="AH681" s="119"/>
      <c r="AI681" s="119"/>
      <c r="AJ681" s="119"/>
      <c r="AK681" s="119"/>
      <c r="AL681" s="119"/>
      <c r="AM681" s="119"/>
      <c r="AN681" s="119"/>
      <c r="AO681" s="212"/>
      <c r="AP681" s="119"/>
      <c r="AQ681" s="119"/>
      <c r="AR681" s="119"/>
    </row>
    <row r="682" spans="1:44" s="6" customFormat="1" ht="12.75" customHeight="1" hidden="1">
      <c r="A682" s="156" t="s">
        <v>806</v>
      </c>
      <c r="B682" s="667"/>
      <c r="C682" s="662"/>
      <c r="D682" s="458" t="s">
        <v>1026</v>
      </c>
      <c r="E682" s="696"/>
      <c r="F682" s="696"/>
      <c r="G682" s="696"/>
      <c r="H682" s="696"/>
      <c r="I682" s="696"/>
      <c r="J682" s="696"/>
      <c r="K682" s="462">
        <f t="shared" si="31"/>
        <v>38074283.36000001</v>
      </c>
      <c r="L682" s="696"/>
      <c r="M682" s="696"/>
      <c r="N682" s="696"/>
      <c r="O682" s="696"/>
      <c r="P682" s="696"/>
      <c r="Q682" s="696"/>
      <c r="R682" s="696"/>
      <c r="S682" s="696"/>
      <c r="T682" s="696"/>
      <c r="U682" s="696"/>
      <c r="V682" s="696"/>
      <c r="W682" s="696"/>
      <c r="X682" s="696"/>
      <c r="Y682" s="703"/>
      <c r="Z682" s="703"/>
      <c r="AA682" s="703"/>
      <c r="AB682" s="703"/>
      <c r="AC682" s="119">
        <v>4759285.42</v>
      </c>
      <c r="AD682" s="119"/>
      <c r="AE682" s="119">
        <v>4759285.42</v>
      </c>
      <c r="AF682" s="119"/>
      <c r="AG682" s="119">
        <v>4759285.42</v>
      </c>
      <c r="AH682" s="119"/>
      <c r="AI682" s="119">
        <v>4759285.42</v>
      </c>
      <c r="AJ682" s="119"/>
      <c r="AK682" s="119">
        <v>4759285.42</v>
      </c>
      <c r="AL682" s="119"/>
      <c r="AM682" s="119">
        <v>4759285.42</v>
      </c>
      <c r="AN682" s="119"/>
      <c r="AO682" s="212">
        <v>4759285.42</v>
      </c>
      <c r="AP682" s="119"/>
      <c r="AQ682" s="119">
        <v>4759285.42</v>
      </c>
      <c r="AR682" s="119"/>
    </row>
    <row r="683" spans="1:44" s="69" customFormat="1" ht="21">
      <c r="A683" s="55" t="s">
        <v>915</v>
      </c>
      <c r="B683" s="53" t="s">
        <v>897</v>
      </c>
      <c r="C683" s="179" t="s">
        <v>1025</v>
      </c>
      <c r="D683" s="179" t="s">
        <v>1026</v>
      </c>
      <c r="E683" s="209"/>
      <c r="F683" s="353" t="s">
        <v>237</v>
      </c>
      <c r="G683" s="209"/>
      <c r="H683" s="353" t="s">
        <v>237</v>
      </c>
      <c r="I683" s="209"/>
      <c r="J683" s="353" t="s">
        <v>237</v>
      </c>
      <c r="K683" s="73">
        <f t="shared" si="31"/>
        <v>178377950.08999997</v>
      </c>
      <c r="L683" s="353" t="s">
        <v>237</v>
      </c>
      <c r="M683" s="209"/>
      <c r="N683" s="353" t="s">
        <v>237</v>
      </c>
      <c r="O683" s="209"/>
      <c r="P683" s="353" t="s">
        <v>237</v>
      </c>
      <c r="Q683" s="353" t="s">
        <v>237</v>
      </c>
      <c r="R683" s="353" t="s">
        <v>237</v>
      </c>
      <c r="S683" s="353" t="s">
        <v>237</v>
      </c>
      <c r="T683" s="353" t="s">
        <v>237</v>
      </c>
      <c r="U683" s="353" t="s">
        <v>237</v>
      </c>
      <c r="V683" s="353" t="s">
        <v>237</v>
      </c>
      <c r="W683" s="353" t="s">
        <v>237</v>
      </c>
      <c r="X683" s="353" t="s">
        <v>237</v>
      </c>
      <c r="Y683" s="353" t="s">
        <v>237</v>
      </c>
      <c r="Z683" s="353" t="s">
        <v>237</v>
      </c>
      <c r="AA683" s="353" t="s">
        <v>237</v>
      </c>
      <c r="AB683" s="353" t="s">
        <v>237</v>
      </c>
      <c r="AC683" s="120">
        <f>AC652</f>
        <v>35782345.80999999</v>
      </c>
      <c r="AD683" s="120"/>
      <c r="AE683" s="120">
        <f>AE652</f>
        <v>57399996.46999998</v>
      </c>
      <c r="AF683" s="120"/>
      <c r="AG683" s="120">
        <f aca="true" t="shared" si="34" ref="AG683:AQ683">AG652</f>
        <v>17694951.770000003</v>
      </c>
      <c r="AH683" s="120"/>
      <c r="AI683" s="120">
        <f t="shared" si="34"/>
        <v>18226654.87</v>
      </c>
      <c r="AJ683" s="120"/>
      <c r="AK683" s="120">
        <f t="shared" si="34"/>
        <v>21252957.80999999</v>
      </c>
      <c r="AL683" s="120"/>
      <c r="AM683" s="120">
        <f t="shared" si="34"/>
        <v>15965635.259999998</v>
      </c>
      <c r="AN683" s="120"/>
      <c r="AO683" s="120">
        <f t="shared" si="34"/>
        <v>12130581.29</v>
      </c>
      <c r="AP683" s="120"/>
      <c r="AQ683" s="120">
        <f t="shared" si="34"/>
        <v>-75173.18999999983</v>
      </c>
      <c r="AR683" s="120"/>
    </row>
    <row r="684" spans="1:44" s="6" customFormat="1" ht="12.75">
      <c r="A684" s="92" t="s">
        <v>811</v>
      </c>
      <c r="B684" s="666" t="s">
        <v>898</v>
      </c>
      <c r="C684" s="661" t="s">
        <v>1025</v>
      </c>
      <c r="D684" s="457"/>
      <c r="E684" s="695"/>
      <c r="F684" s="695" t="s">
        <v>237</v>
      </c>
      <c r="G684" s="695"/>
      <c r="H684" s="695" t="s">
        <v>237</v>
      </c>
      <c r="I684" s="695"/>
      <c r="J684" s="695" t="s">
        <v>237</v>
      </c>
      <c r="K684" s="685">
        <f>AC685+AE685+AG685+AI685+AK685+AM685+AO685+AQ685</f>
        <v>135253594.72999996</v>
      </c>
      <c r="L684" s="695" t="s">
        <v>237</v>
      </c>
      <c r="M684" s="695"/>
      <c r="N684" s="695" t="s">
        <v>237</v>
      </c>
      <c r="O684" s="695"/>
      <c r="P684" s="695" t="s">
        <v>237</v>
      </c>
      <c r="Q684" s="695" t="s">
        <v>237</v>
      </c>
      <c r="R684" s="695" t="s">
        <v>237</v>
      </c>
      <c r="S684" s="695" t="s">
        <v>237</v>
      </c>
      <c r="T684" s="695" t="s">
        <v>237</v>
      </c>
      <c r="U684" s="695" t="s">
        <v>237</v>
      </c>
      <c r="V684" s="695" t="s">
        <v>237</v>
      </c>
      <c r="W684" s="695" t="s">
        <v>237</v>
      </c>
      <c r="X684" s="695" t="s">
        <v>237</v>
      </c>
      <c r="Y684" s="702" t="s">
        <v>237</v>
      </c>
      <c r="Z684" s="702" t="s">
        <v>237</v>
      </c>
      <c r="AA684" s="702" t="s">
        <v>237</v>
      </c>
      <c r="AB684" s="702" t="s">
        <v>237</v>
      </c>
      <c r="AC684" s="119"/>
      <c r="AD684" s="119"/>
      <c r="AE684" s="119"/>
      <c r="AF684" s="119"/>
      <c r="AG684" s="119"/>
      <c r="AH684" s="119"/>
      <c r="AI684" s="119"/>
      <c r="AJ684" s="119"/>
      <c r="AK684" s="119"/>
      <c r="AL684" s="119"/>
      <c r="AM684" s="119"/>
      <c r="AN684" s="119"/>
      <c r="AO684" s="212"/>
      <c r="AP684" s="119"/>
      <c r="AQ684" s="119"/>
      <c r="AR684" s="119"/>
    </row>
    <row r="685" spans="1:44" s="6" customFormat="1" ht="12.75">
      <c r="A685" s="156" t="s">
        <v>806</v>
      </c>
      <c r="B685" s="667"/>
      <c r="C685" s="662"/>
      <c r="D685" s="458" t="s">
        <v>1026</v>
      </c>
      <c r="E685" s="696"/>
      <c r="F685" s="696"/>
      <c r="G685" s="696"/>
      <c r="H685" s="696"/>
      <c r="I685" s="696"/>
      <c r="J685" s="696"/>
      <c r="K685" s="686"/>
      <c r="L685" s="696"/>
      <c r="M685" s="696"/>
      <c r="N685" s="696"/>
      <c r="O685" s="696"/>
      <c r="P685" s="696"/>
      <c r="Q685" s="696"/>
      <c r="R685" s="696"/>
      <c r="S685" s="696"/>
      <c r="T685" s="696"/>
      <c r="U685" s="696"/>
      <c r="V685" s="696"/>
      <c r="W685" s="696"/>
      <c r="X685" s="696"/>
      <c r="Y685" s="703"/>
      <c r="Z685" s="703"/>
      <c r="AA685" s="703"/>
      <c r="AB685" s="703"/>
      <c r="AC685" s="119">
        <f>AC654</f>
        <v>28628239.51999998</v>
      </c>
      <c r="AD685" s="119"/>
      <c r="AE685" s="119">
        <f>AE654</f>
        <v>43502791.06999999</v>
      </c>
      <c r="AF685" s="119"/>
      <c r="AG685" s="119">
        <f aca="true" t="shared" si="35" ref="AG685:AQ685">AG654</f>
        <v>14407351.760000005</v>
      </c>
      <c r="AH685" s="119"/>
      <c r="AI685" s="119">
        <f t="shared" si="35"/>
        <v>13376356.25</v>
      </c>
      <c r="AJ685" s="119"/>
      <c r="AK685" s="119">
        <f t="shared" si="35"/>
        <v>14956840.739999995</v>
      </c>
      <c r="AL685" s="119"/>
      <c r="AM685" s="119">
        <f t="shared" si="35"/>
        <v>11892006.350000001</v>
      </c>
      <c r="AN685" s="119"/>
      <c r="AO685" s="212">
        <f t="shared" si="35"/>
        <v>8536344.629999995</v>
      </c>
      <c r="AP685" s="119"/>
      <c r="AQ685" s="119">
        <f t="shared" si="35"/>
        <v>-46335.58999999985</v>
      </c>
      <c r="AR685" s="119"/>
    </row>
    <row r="686" spans="1:44" s="69" customFormat="1" ht="21" customHeight="1">
      <c r="A686" s="55" t="s">
        <v>829</v>
      </c>
      <c r="B686" s="53" t="s">
        <v>899</v>
      </c>
      <c r="C686" s="179" t="s">
        <v>1025</v>
      </c>
      <c r="D686" s="179" t="s">
        <v>1026</v>
      </c>
      <c r="E686" s="209"/>
      <c r="F686" s="353" t="s">
        <v>237</v>
      </c>
      <c r="G686" s="209"/>
      <c r="H686" s="353" t="s">
        <v>237</v>
      </c>
      <c r="I686" s="209"/>
      <c r="J686" s="353" t="s">
        <v>237</v>
      </c>
      <c r="K686" s="73">
        <f t="shared" si="31"/>
        <v>41410743.650000006</v>
      </c>
      <c r="L686" s="353" t="s">
        <v>237</v>
      </c>
      <c r="M686" s="209"/>
      <c r="N686" s="353" t="s">
        <v>237</v>
      </c>
      <c r="O686" s="209"/>
      <c r="P686" s="353" t="s">
        <v>237</v>
      </c>
      <c r="Q686" s="353" t="s">
        <v>237</v>
      </c>
      <c r="R686" s="353" t="s">
        <v>237</v>
      </c>
      <c r="S686" s="353" t="s">
        <v>237</v>
      </c>
      <c r="T686" s="353" t="s">
        <v>237</v>
      </c>
      <c r="U686" s="353" t="s">
        <v>237</v>
      </c>
      <c r="V686" s="353" t="s">
        <v>237</v>
      </c>
      <c r="W686" s="353" t="s">
        <v>237</v>
      </c>
      <c r="X686" s="353" t="s">
        <v>237</v>
      </c>
      <c r="Y686" s="353" t="s">
        <v>237</v>
      </c>
      <c r="Z686" s="353" t="s">
        <v>237</v>
      </c>
      <c r="AA686" s="353" t="s">
        <v>237</v>
      </c>
      <c r="AB686" s="353" t="s">
        <v>237</v>
      </c>
      <c r="AC686" s="499">
        <f>AC557+AC625-'[1]Справочная нов.'!AC614-'[1]Справочная нов.'!AC680</f>
        <v>10167058.640000004</v>
      </c>
      <c r="AD686" s="120"/>
      <c r="AE686" s="499">
        <f>AE557+AE625-'[1]Справочная нов.'!AE614-'[1]Справочная нов.'!AE680</f>
        <v>4652864.509999997</v>
      </c>
      <c r="AF686" s="120"/>
      <c r="AG686" s="499">
        <f>AG557+AG625-'[1]Справочная нов.'!AG614-'[1]Справочная нов.'!AG680</f>
        <v>5214948.480000002</v>
      </c>
      <c r="AH686" s="120"/>
      <c r="AI686" s="120">
        <f>AI557+AI625-'[1]Справочная нов.'!AI614-'[1]Справочная нов.'!AI680</f>
        <v>6985533.689999997</v>
      </c>
      <c r="AJ686" s="120"/>
      <c r="AK686" s="120">
        <f>AK557+AK625-'[1]Справочная нов.'!AK614-'[1]Справочная нов.'!AK680</f>
        <v>7836965.250000002</v>
      </c>
      <c r="AL686" s="120"/>
      <c r="AM686" s="120">
        <f>AM557+AM625-'[1]Справочная нов.'!AM614-'[1]Справочная нов.'!AM680</f>
        <v>4584952.830000002</v>
      </c>
      <c r="AN686" s="120"/>
      <c r="AO686" s="499">
        <f>AO557+AO625-'[1]Справочная нов.'!AO614-'[1]Справочная нов.'!AO680</f>
        <v>1968420.250000001</v>
      </c>
      <c r="AP686" s="120"/>
      <c r="AQ686" s="120">
        <f>AQ557+AQ625-'[1]Справочная нов.'!AQ614-'[1]Справочная нов.'!AQ680</f>
        <v>0</v>
      </c>
      <c r="AR686" s="120"/>
    </row>
    <row r="687" spans="1:44" s="6" customFormat="1" ht="12.75">
      <c r="A687" s="92" t="s">
        <v>811</v>
      </c>
      <c r="B687" s="666" t="s">
        <v>900</v>
      </c>
      <c r="C687" s="661" t="s">
        <v>1025</v>
      </c>
      <c r="D687" s="457"/>
      <c r="E687" s="695"/>
      <c r="F687" s="695" t="s">
        <v>237</v>
      </c>
      <c r="G687" s="695"/>
      <c r="H687" s="695" t="s">
        <v>237</v>
      </c>
      <c r="I687" s="695"/>
      <c r="J687" s="695" t="s">
        <v>237</v>
      </c>
      <c r="K687" s="685">
        <f>AC688+AE688+AG688+AI688+AK688+AM688+AO688+AQ688</f>
        <v>30809193.21000001</v>
      </c>
      <c r="L687" s="695" t="s">
        <v>237</v>
      </c>
      <c r="M687" s="695"/>
      <c r="N687" s="695" t="s">
        <v>237</v>
      </c>
      <c r="O687" s="695"/>
      <c r="P687" s="695" t="s">
        <v>237</v>
      </c>
      <c r="Q687" s="695" t="s">
        <v>237</v>
      </c>
      <c r="R687" s="695" t="s">
        <v>237</v>
      </c>
      <c r="S687" s="695" t="s">
        <v>237</v>
      </c>
      <c r="T687" s="695" t="s">
        <v>237</v>
      </c>
      <c r="U687" s="695" t="s">
        <v>237</v>
      </c>
      <c r="V687" s="695" t="s">
        <v>237</v>
      </c>
      <c r="W687" s="695" t="s">
        <v>237</v>
      </c>
      <c r="X687" s="695" t="s">
        <v>237</v>
      </c>
      <c r="Y687" s="702" t="s">
        <v>237</v>
      </c>
      <c r="Z687" s="702" t="s">
        <v>237</v>
      </c>
      <c r="AA687" s="702" t="s">
        <v>237</v>
      </c>
      <c r="AB687" s="702" t="s">
        <v>237</v>
      </c>
      <c r="AC687" s="500"/>
      <c r="AD687" s="119"/>
      <c r="AE687" s="500"/>
      <c r="AF687" s="119"/>
      <c r="AG687" s="500"/>
      <c r="AH687" s="119"/>
      <c r="AI687" s="119"/>
      <c r="AJ687" s="119"/>
      <c r="AK687" s="119"/>
      <c r="AL687" s="119"/>
      <c r="AM687" s="119"/>
      <c r="AN687" s="119"/>
      <c r="AO687" s="500"/>
      <c r="AP687" s="119"/>
      <c r="AQ687" s="119"/>
      <c r="AR687" s="119"/>
    </row>
    <row r="688" spans="1:44" s="6" customFormat="1" ht="12.75">
      <c r="A688" s="156" t="s">
        <v>806</v>
      </c>
      <c r="B688" s="667"/>
      <c r="C688" s="662"/>
      <c r="D688" s="458" t="s">
        <v>1026</v>
      </c>
      <c r="E688" s="696"/>
      <c r="F688" s="696"/>
      <c r="G688" s="696"/>
      <c r="H688" s="696"/>
      <c r="I688" s="696"/>
      <c r="J688" s="696"/>
      <c r="K688" s="686"/>
      <c r="L688" s="696"/>
      <c r="M688" s="696"/>
      <c r="N688" s="696"/>
      <c r="O688" s="696"/>
      <c r="P688" s="696"/>
      <c r="Q688" s="696"/>
      <c r="R688" s="696"/>
      <c r="S688" s="696"/>
      <c r="T688" s="696"/>
      <c r="U688" s="696"/>
      <c r="V688" s="696"/>
      <c r="W688" s="696"/>
      <c r="X688" s="696"/>
      <c r="Y688" s="703"/>
      <c r="Z688" s="703"/>
      <c r="AA688" s="703"/>
      <c r="AB688" s="703"/>
      <c r="AC688" s="500">
        <f>AC557-'[1]Справочная нов.'!AC614</f>
        <v>8016792.1000000015</v>
      </c>
      <c r="AD688" s="119"/>
      <c r="AE688" s="500">
        <f>AE557-'[1]Справочная нов.'!AE614</f>
        <v>3550528.3999999985</v>
      </c>
      <c r="AF688" s="119"/>
      <c r="AG688" s="500">
        <f>AG557-'[1]Справочная нов.'!AG614</f>
        <v>4200940.200000003</v>
      </c>
      <c r="AH688" s="119"/>
      <c r="AI688" s="119">
        <f>AI557-'[1]Справочная нов.'!AI614</f>
        <v>4888531.789999999</v>
      </c>
      <c r="AJ688" s="119"/>
      <c r="AK688" s="119">
        <f>AK557-'[1]Справочная нов.'!AK614</f>
        <v>5468104.8000000045</v>
      </c>
      <c r="AL688" s="119"/>
      <c r="AM688" s="119">
        <f>AM557-'[1]Справочная нов.'!AM614</f>
        <v>3362932.9400000013</v>
      </c>
      <c r="AN688" s="119"/>
      <c r="AO688" s="500">
        <f>AO557-'[1]Справочная нов.'!AO614</f>
        <v>1321362.9800000004</v>
      </c>
      <c r="AP688" s="119"/>
      <c r="AQ688" s="119">
        <f>AQ557-'[1]Справочная нов.'!AQ614</f>
        <v>0</v>
      </c>
      <c r="AR688" s="119"/>
    </row>
    <row r="689" spans="1:43" s="69" customFormat="1" ht="21">
      <c r="A689" s="55" t="s">
        <v>600</v>
      </c>
      <c r="B689" s="53" t="s">
        <v>901</v>
      </c>
      <c r="C689" s="179" t="s">
        <v>1025</v>
      </c>
      <c r="D689" s="179" t="s">
        <v>1026</v>
      </c>
      <c r="E689" s="209"/>
      <c r="F689" s="353" t="s">
        <v>237</v>
      </c>
      <c r="G689" s="209"/>
      <c r="H689" s="353" t="s">
        <v>237</v>
      </c>
      <c r="I689" s="209"/>
      <c r="J689" s="353" t="s">
        <v>237</v>
      </c>
      <c r="K689" s="73">
        <f t="shared" si="31"/>
        <v>74811559.35</v>
      </c>
      <c r="L689" s="353" t="s">
        <v>237</v>
      </c>
      <c r="M689" s="209"/>
      <c r="N689" s="353" t="s">
        <v>237</v>
      </c>
      <c r="O689" s="209"/>
      <c r="P689" s="353" t="s">
        <v>237</v>
      </c>
      <c r="Q689" s="353" t="s">
        <v>237</v>
      </c>
      <c r="R689" s="353" t="s">
        <v>237</v>
      </c>
      <c r="S689" s="353" t="s">
        <v>237</v>
      </c>
      <c r="T689" s="353" t="s">
        <v>237</v>
      </c>
      <c r="U689" s="353" t="s">
        <v>237</v>
      </c>
      <c r="V689" s="353" t="s">
        <v>237</v>
      </c>
      <c r="W689" s="353" t="s">
        <v>237</v>
      </c>
      <c r="X689" s="353" t="s">
        <v>237</v>
      </c>
      <c r="Y689" s="353" t="s">
        <v>237</v>
      </c>
      <c r="Z689" s="353" t="s">
        <v>237</v>
      </c>
      <c r="AA689" s="353" t="s">
        <v>237</v>
      </c>
      <c r="AB689" s="353" t="s">
        <v>237</v>
      </c>
      <c r="AC689" s="502">
        <f>AC565+AC633-'[1]Справочная нов.'!AC622-'[1]Справочная нов.'!AC688</f>
        <v>12938103.139999997</v>
      </c>
      <c r="AD689" s="131"/>
      <c r="AE689" s="502">
        <f>AE565+AE633-'[1]Справочная нов.'!AE622-'[1]Справочная нов.'!AE688</f>
        <v>24610233.169999994</v>
      </c>
      <c r="AF689" s="131"/>
      <c r="AG689" s="502">
        <f>AG565+AG633-'[1]Справочная нов.'!AG622-'[1]Справочная нов.'!AG688</f>
        <v>7400909.870000005</v>
      </c>
      <c r="AH689" s="131"/>
      <c r="AI689" s="131">
        <f>AI565+AI633-'[1]Справочная нов.'!AI622-'[1]Справочная нов.'!AI688</f>
        <v>9521533.450000003</v>
      </c>
      <c r="AJ689" s="131"/>
      <c r="AK689" s="131">
        <f>AK565+AK633-'[1]Справочная нов.'!AK622-'[1]Справочная нов.'!AK688</f>
        <v>9912957.799999993</v>
      </c>
      <c r="AL689" s="131"/>
      <c r="AM689" s="131">
        <f>AM565+AM633-'[1]Справочная нов.'!AM622-'[1]Справочная нов.'!AM688</f>
        <v>4999775.800000001</v>
      </c>
      <c r="AN689" s="131"/>
      <c r="AO689" s="502">
        <f>AO565+AO633-'[1]Справочная нов.'!AO622-'[1]Справочная нов.'!AO688</f>
        <v>5428046.119999999</v>
      </c>
      <c r="AP689" s="131"/>
      <c r="AQ689" s="131">
        <f>AQ565+AQ633-'[1]Справочная нов.'!AQ622-'[1]Справочная нов.'!AQ688</f>
        <v>0</v>
      </c>
    </row>
    <row r="690" spans="1:43" s="6" customFormat="1" ht="12.75">
      <c r="A690" s="92" t="s">
        <v>807</v>
      </c>
      <c r="B690" s="666" t="s">
        <v>902</v>
      </c>
      <c r="C690" s="661" t="s">
        <v>1025</v>
      </c>
      <c r="D690" s="457"/>
      <c r="E690" s="695"/>
      <c r="F690" s="695" t="s">
        <v>237</v>
      </c>
      <c r="G690" s="695"/>
      <c r="H690" s="695" t="s">
        <v>237</v>
      </c>
      <c r="I690" s="695"/>
      <c r="J690" s="695" t="s">
        <v>237</v>
      </c>
      <c r="K690" s="462"/>
      <c r="L690" s="695" t="s">
        <v>237</v>
      </c>
      <c r="M690" s="695"/>
      <c r="N690" s="695" t="s">
        <v>237</v>
      </c>
      <c r="O690" s="695"/>
      <c r="P690" s="695" t="s">
        <v>237</v>
      </c>
      <c r="Q690" s="695" t="s">
        <v>237</v>
      </c>
      <c r="R690" s="695" t="s">
        <v>237</v>
      </c>
      <c r="S690" s="695" t="s">
        <v>237</v>
      </c>
      <c r="T690" s="695" t="s">
        <v>237</v>
      </c>
      <c r="U690" s="695" t="s">
        <v>237</v>
      </c>
      <c r="V690" s="695" t="s">
        <v>237</v>
      </c>
      <c r="W690" s="695" t="s">
        <v>237</v>
      </c>
      <c r="X690" s="695" t="s">
        <v>237</v>
      </c>
      <c r="Y690" s="702" t="s">
        <v>237</v>
      </c>
      <c r="Z690" s="702" t="s">
        <v>237</v>
      </c>
      <c r="AA690" s="702" t="s">
        <v>237</v>
      </c>
      <c r="AB690" s="702" t="s">
        <v>237</v>
      </c>
      <c r="AC690" s="503"/>
      <c r="AD690" s="130"/>
      <c r="AE690" s="503"/>
      <c r="AF690" s="130"/>
      <c r="AG690" s="503"/>
      <c r="AH690" s="130"/>
      <c r="AI690" s="130"/>
      <c r="AJ690" s="130"/>
      <c r="AK690" s="130"/>
      <c r="AL690" s="130"/>
      <c r="AM690" s="130"/>
      <c r="AN690" s="130"/>
      <c r="AO690" s="503"/>
      <c r="AP690" s="130"/>
      <c r="AQ690" s="130"/>
    </row>
    <row r="691" spans="1:43" s="6" customFormat="1" ht="12.75">
      <c r="A691" s="156" t="s">
        <v>806</v>
      </c>
      <c r="B691" s="667"/>
      <c r="C691" s="662"/>
      <c r="D691" s="458" t="s">
        <v>1026</v>
      </c>
      <c r="E691" s="696"/>
      <c r="F691" s="696"/>
      <c r="G691" s="696"/>
      <c r="H691" s="696"/>
      <c r="I691" s="696"/>
      <c r="J691" s="696"/>
      <c r="K691" s="462">
        <f t="shared" si="31"/>
        <v>57570745.19999999</v>
      </c>
      <c r="L691" s="696"/>
      <c r="M691" s="696"/>
      <c r="N691" s="696"/>
      <c r="O691" s="696"/>
      <c r="P691" s="696"/>
      <c r="Q691" s="696"/>
      <c r="R691" s="696"/>
      <c r="S691" s="696"/>
      <c r="T691" s="696"/>
      <c r="U691" s="696"/>
      <c r="V691" s="696"/>
      <c r="W691" s="696"/>
      <c r="X691" s="696"/>
      <c r="Y691" s="703"/>
      <c r="Z691" s="703"/>
      <c r="AA691" s="703"/>
      <c r="AB691" s="703"/>
      <c r="AC691" s="503">
        <f>AC565-'[1]Справочная нов.'!AC622</f>
        <v>10396427.529999994</v>
      </c>
      <c r="AD691" s="130"/>
      <c r="AE691" s="503">
        <f>AE565-'[1]Справочная нов.'!AE622</f>
        <v>18946488.939999998</v>
      </c>
      <c r="AF691" s="130"/>
      <c r="AG691" s="503">
        <f>AG565-'[1]Справочная нов.'!AG622</f>
        <v>6355372.280000001</v>
      </c>
      <c r="AH691" s="130"/>
      <c r="AI691" s="130">
        <f>AI565-'[1]Справочная нов.'!AI622</f>
        <v>7326470.18</v>
      </c>
      <c r="AJ691" s="130"/>
      <c r="AK691" s="130">
        <f>AK565-'[1]Справочная нов.'!AK622</f>
        <v>7028072.669999994</v>
      </c>
      <c r="AL691" s="130"/>
      <c r="AM691" s="130">
        <f>AM565-'[1]Справочная нов.'!AM622</f>
        <v>3685602.41</v>
      </c>
      <c r="AN691" s="130"/>
      <c r="AO691" s="503">
        <f>AO565-'[1]Справочная нов.'!AO622</f>
        <v>3832311.1899999976</v>
      </c>
      <c r="AP691" s="130"/>
      <c r="AQ691" s="130">
        <f>AQ565-'[1]Справочная нов.'!AQ622</f>
        <v>0</v>
      </c>
    </row>
    <row r="692" spans="1:43" s="69" customFormat="1" ht="21">
      <c r="A692" s="55" t="s">
        <v>601</v>
      </c>
      <c r="B692" s="53" t="s">
        <v>903</v>
      </c>
      <c r="C692" s="179" t="s">
        <v>1025</v>
      </c>
      <c r="D692" s="179" t="s">
        <v>1026</v>
      </c>
      <c r="E692" s="209"/>
      <c r="F692" s="353" t="s">
        <v>237</v>
      </c>
      <c r="G692" s="209"/>
      <c r="H692" s="353" t="s">
        <v>237</v>
      </c>
      <c r="I692" s="209"/>
      <c r="J692" s="353" t="s">
        <v>237</v>
      </c>
      <c r="K692" s="73">
        <f t="shared" si="31"/>
        <v>22824012.14</v>
      </c>
      <c r="L692" s="353" t="s">
        <v>237</v>
      </c>
      <c r="M692" s="209"/>
      <c r="N692" s="353" t="s">
        <v>237</v>
      </c>
      <c r="O692" s="209"/>
      <c r="P692" s="353" t="s">
        <v>237</v>
      </c>
      <c r="Q692" s="353" t="s">
        <v>237</v>
      </c>
      <c r="R692" s="353" t="s">
        <v>237</v>
      </c>
      <c r="S692" s="353" t="s">
        <v>237</v>
      </c>
      <c r="T692" s="353" t="s">
        <v>237</v>
      </c>
      <c r="U692" s="353" t="s">
        <v>237</v>
      </c>
      <c r="V692" s="353" t="s">
        <v>237</v>
      </c>
      <c r="W692" s="353" t="s">
        <v>237</v>
      </c>
      <c r="X692" s="353" t="s">
        <v>237</v>
      </c>
      <c r="Y692" s="353" t="s">
        <v>237</v>
      </c>
      <c r="Z692" s="353" t="s">
        <v>237</v>
      </c>
      <c r="AA692" s="353" t="s">
        <v>237</v>
      </c>
      <c r="AB692" s="353" t="s">
        <v>237</v>
      </c>
      <c r="AC692" s="502">
        <f>AC573+AC641-'[1]Справочная нов.'!AC630-'[1]Справочная нов.'!AC696</f>
        <v>10522299.320000004</v>
      </c>
      <c r="AD692" s="131"/>
      <c r="AE692" s="502">
        <f>AE573+AE641-'[1]Справочная нов.'!AE630-'[1]Справочная нов.'!AE696</f>
        <v>9068252</v>
      </c>
      <c r="AF692" s="131"/>
      <c r="AG692" s="502">
        <f>AG573+AG641-'[1]Справочная нов.'!AG630-'[1]Справочная нов.'!AG696</f>
        <v>142118.70999999857</v>
      </c>
      <c r="AH692" s="131"/>
      <c r="AI692" s="131">
        <f>AI573+AI641-'[1]Справочная нов.'!AI630-'[1]Справочная нов.'!AI696</f>
        <v>342766.5900000008</v>
      </c>
      <c r="AJ692" s="131"/>
      <c r="AK692" s="131">
        <f>AK573+AK641-'[1]Справочная нов.'!AK630-'[1]Справочная нов.'!AK696</f>
        <v>121531.33000000007</v>
      </c>
      <c r="AL692" s="131"/>
      <c r="AM692" s="131">
        <f>AM573+AM641-'[1]Справочная нов.'!AM630-'[1]Справочная нов.'!AM696</f>
        <v>1639639.8799999994</v>
      </c>
      <c r="AN692" s="131"/>
      <c r="AO692" s="502">
        <f>AO573+AO641-'[1]Справочная нов.'!AO630-'[1]Справочная нов.'!AO696</f>
        <v>987404.3100000005</v>
      </c>
      <c r="AP692" s="131"/>
      <c r="AQ692" s="131">
        <f>AQ573+AQ641-'[1]Справочная нов.'!AQ630-'[1]Справочная нов.'!AQ696</f>
        <v>0</v>
      </c>
    </row>
    <row r="693" spans="1:43" s="6" customFormat="1" ht="12.75">
      <c r="A693" s="92" t="s">
        <v>807</v>
      </c>
      <c r="B693" s="666" t="s">
        <v>904</v>
      </c>
      <c r="C693" s="661" t="s">
        <v>1025</v>
      </c>
      <c r="D693" s="457"/>
      <c r="E693" s="695"/>
      <c r="F693" s="695" t="s">
        <v>237</v>
      </c>
      <c r="G693" s="695"/>
      <c r="H693" s="695" t="s">
        <v>237</v>
      </c>
      <c r="I693" s="695"/>
      <c r="J693" s="695" t="s">
        <v>237</v>
      </c>
      <c r="K693" s="685">
        <f>AC694+AE694+AG694+AI694+AK694+AM694+AO694+AQ694</f>
        <v>17516330.119999997</v>
      </c>
      <c r="L693" s="695" t="s">
        <v>237</v>
      </c>
      <c r="M693" s="695"/>
      <c r="N693" s="695" t="s">
        <v>237</v>
      </c>
      <c r="O693" s="695"/>
      <c r="P693" s="695" t="s">
        <v>237</v>
      </c>
      <c r="Q693" s="695" t="s">
        <v>237</v>
      </c>
      <c r="R693" s="695" t="s">
        <v>237</v>
      </c>
      <c r="S693" s="695" t="s">
        <v>237</v>
      </c>
      <c r="T693" s="695" t="s">
        <v>237</v>
      </c>
      <c r="U693" s="695" t="s">
        <v>237</v>
      </c>
      <c r="V693" s="695" t="s">
        <v>237</v>
      </c>
      <c r="W693" s="695" t="s">
        <v>237</v>
      </c>
      <c r="X693" s="695" t="s">
        <v>237</v>
      </c>
      <c r="Y693" s="702" t="s">
        <v>237</v>
      </c>
      <c r="Z693" s="702" t="s">
        <v>237</v>
      </c>
      <c r="AA693" s="702" t="s">
        <v>237</v>
      </c>
      <c r="AB693" s="702" t="s">
        <v>237</v>
      </c>
      <c r="AC693" s="503"/>
      <c r="AD693" s="130"/>
      <c r="AE693" s="503"/>
      <c r="AF693" s="130"/>
      <c r="AG693" s="503"/>
      <c r="AH693" s="130"/>
      <c r="AI693" s="130"/>
      <c r="AJ693" s="130"/>
      <c r="AK693" s="130"/>
      <c r="AL693" s="130"/>
      <c r="AM693" s="130"/>
      <c r="AN693" s="130"/>
      <c r="AO693" s="503"/>
      <c r="AP693" s="130"/>
      <c r="AQ693" s="130"/>
    </row>
    <row r="694" spans="1:43" s="6" customFormat="1" ht="12.75">
      <c r="A694" s="156" t="s">
        <v>806</v>
      </c>
      <c r="B694" s="667"/>
      <c r="C694" s="662"/>
      <c r="D694" s="458" t="s">
        <v>1026</v>
      </c>
      <c r="E694" s="696"/>
      <c r="F694" s="696"/>
      <c r="G694" s="696"/>
      <c r="H694" s="696"/>
      <c r="I694" s="696"/>
      <c r="J694" s="696"/>
      <c r="K694" s="686"/>
      <c r="L694" s="696"/>
      <c r="M694" s="696"/>
      <c r="N694" s="696"/>
      <c r="O694" s="696"/>
      <c r="P694" s="696"/>
      <c r="Q694" s="696"/>
      <c r="R694" s="696"/>
      <c r="S694" s="696"/>
      <c r="T694" s="696"/>
      <c r="U694" s="696"/>
      <c r="V694" s="696"/>
      <c r="W694" s="696"/>
      <c r="X694" s="696"/>
      <c r="Y694" s="703"/>
      <c r="Z694" s="703"/>
      <c r="AA694" s="703"/>
      <c r="AB694" s="703"/>
      <c r="AC694" s="503">
        <f>AC573-'[1]Справочная нов.'!AC630</f>
        <v>8261495.379999999</v>
      </c>
      <c r="AD694" s="130"/>
      <c r="AE694" s="503">
        <f>AE573-'[1]Справочная нов.'!AE630</f>
        <v>6975394.91</v>
      </c>
      <c r="AF694" s="130"/>
      <c r="AG694" s="503">
        <f>AG573-'[1]Справочная нов.'!AG630</f>
        <v>147521.5399999991</v>
      </c>
      <c r="AH694" s="130"/>
      <c r="AI694" s="130">
        <f>AI573-'[1]Справочная нов.'!AI630</f>
        <v>131302.02000000048</v>
      </c>
      <c r="AJ694" s="130"/>
      <c r="AK694" s="130">
        <f>AK573-'[1]Справочная нов.'!AK630</f>
        <v>34135.22999999998</v>
      </c>
      <c r="AL694" s="130"/>
      <c r="AM694" s="130">
        <f>AM573-'[1]Справочная нов.'!AM630</f>
        <v>1312958.2599999998</v>
      </c>
      <c r="AN694" s="130"/>
      <c r="AO694" s="503">
        <f>AO573-'[1]Справочная нов.'!AO630</f>
        <v>653522.7800000003</v>
      </c>
      <c r="AP694" s="130"/>
      <c r="AQ694" s="130">
        <f>AQ573-'[1]Справочная нов.'!AQ630</f>
        <v>0</v>
      </c>
    </row>
    <row r="695" spans="1:31" s="6" customFormat="1" ht="12.75" hidden="1">
      <c r="A695" s="55" t="s">
        <v>837</v>
      </c>
      <c r="B695" s="52" t="s">
        <v>905</v>
      </c>
      <c r="C695" s="203" t="s">
        <v>1025</v>
      </c>
      <c r="D695" s="203" t="s">
        <v>1026</v>
      </c>
      <c r="E695" s="1"/>
      <c r="F695" s="3" t="s">
        <v>237</v>
      </c>
      <c r="G695" s="1"/>
      <c r="H695" s="3" t="s">
        <v>237</v>
      </c>
      <c r="I695" s="1"/>
      <c r="J695" s="3" t="s">
        <v>237</v>
      </c>
      <c r="K695" s="1"/>
      <c r="L695" s="3" t="s">
        <v>237</v>
      </c>
      <c r="M695" s="1"/>
      <c r="N695" s="3" t="s">
        <v>237</v>
      </c>
      <c r="O695" s="1"/>
      <c r="P695" s="3" t="s">
        <v>237</v>
      </c>
      <c r="Q695" s="3" t="s">
        <v>237</v>
      </c>
      <c r="R695" s="3" t="s">
        <v>237</v>
      </c>
      <c r="S695" s="3" t="s">
        <v>237</v>
      </c>
      <c r="T695" s="3" t="s">
        <v>237</v>
      </c>
      <c r="U695" s="3" t="s">
        <v>237</v>
      </c>
      <c r="V695" s="3" t="s">
        <v>237</v>
      </c>
      <c r="W695" s="3" t="s">
        <v>237</v>
      </c>
      <c r="X695" s="3" t="s">
        <v>237</v>
      </c>
      <c r="Y695" s="3" t="s">
        <v>237</v>
      </c>
      <c r="Z695" s="3" t="s">
        <v>237</v>
      </c>
      <c r="AA695" s="3" t="s">
        <v>237</v>
      </c>
      <c r="AB695" s="3" t="s">
        <v>237</v>
      </c>
      <c r="AE695" s="501"/>
    </row>
    <row r="696" spans="1:31" s="6" customFormat="1" ht="12.75" hidden="1">
      <c r="A696" s="92" t="s">
        <v>811</v>
      </c>
      <c r="B696" s="666" t="s">
        <v>906</v>
      </c>
      <c r="C696" s="645" t="s">
        <v>1025</v>
      </c>
      <c r="D696" s="436"/>
      <c r="E696" s="634"/>
      <c r="F696" s="634" t="s">
        <v>237</v>
      </c>
      <c r="G696" s="634"/>
      <c r="H696" s="634" t="s">
        <v>237</v>
      </c>
      <c r="I696" s="634"/>
      <c r="J696" s="634" t="s">
        <v>237</v>
      </c>
      <c r="K696" s="634"/>
      <c r="L696" s="634" t="s">
        <v>237</v>
      </c>
      <c r="M696" s="634"/>
      <c r="N696" s="634" t="s">
        <v>237</v>
      </c>
      <c r="O696" s="634"/>
      <c r="P696" s="634" t="s">
        <v>237</v>
      </c>
      <c r="Q696" s="634" t="s">
        <v>237</v>
      </c>
      <c r="R696" s="634" t="s">
        <v>237</v>
      </c>
      <c r="S696" s="634" t="s">
        <v>237</v>
      </c>
      <c r="T696" s="634" t="s">
        <v>237</v>
      </c>
      <c r="U696" s="634" t="s">
        <v>237</v>
      </c>
      <c r="V696" s="634" t="s">
        <v>237</v>
      </c>
      <c r="W696" s="634" t="s">
        <v>237</v>
      </c>
      <c r="X696" s="634" t="s">
        <v>237</v>
      </c>
      <c r="Y696" s="634" t="s">
        <v>237</v>
      </c>
      <c r="Z696" s="634" t="s">
        <v>237</v>
      </c>
      <c r="AA696" s="634" t="s">
        <v>237</v>
      </c>
      <c r="AB696" s="634" t="s">
        <v>237</v>
      </c>
      <c r="AE696" s="501"/>
    </row>
    <row r="697" spans="1:31" s="6" customFormat="1" ht="12.75" hidden="1">
      <c r="A697" s="156" t="s">
        <v>806</v>
      </c>
      <c r="B697" s="667"/>
      <c r="C697" s="646"/>
      <c r="D697" s="437" t="s">
        <v>1026</v>
      </c>
      <c r="E697" s="635"/>
      <c r="F697" s="635"/>
      <c r="G697" s="635"/>
      <c r="H697" s="635"/>
      <c r="I697" s="635"/>
      <c r="J697" s="635"/>
      <c r="K697" s="635"/>
      <c r="L697" s="635"/>
      <c r="M697" s="635"/>
      <c r="N697" s="635"/>
      <c r="O697" s="635"/>
      <c r="P697" s="635"/>
      <c r="Q697" s="635"/>
      <c r="R697" s="635"/>
      <c r="S697" s="635"/>
      <c r="T697" s="635"/>
      <c r="U697" s="635"/>
      <c r="V697" s="635"/>
      <c r="W697" s="635"/>
      <c r="X697" s="635"/>
      <c r="Y697" s="635"/>
      <c r="Z697" s="635"/>
      <c r="AA697" s="635"/>
      <c r="AB697" s="635"/>
      <c r="AE697" s="501"/>
    </row>
    <row r="698" spans="1:31" s="6" customFormat="1" ht="21" hidden="1">
      <c r="A698" s="55" t="s">
        <v>950</v>
      </c>
      <c r="B698" s="52" t="s">
        <v>907</v>
      </c>
      <c r="C698" s="203" t="s">
        <v>1025</v>
      </c>
      <c r="D698" s="203" t="s">
        <v>1026</v>
      </c>
      <c r="E698" s="1"/>
      <c r="F698" s="3" t="s">
        <v>237</v>
      </c>
      <c r="G698" s="1"/>
      <c r="H698" s="3" t="s">
        <v>237</v>
      </c>
      <c r="I698" s="1"/>
      <c r="J698" s="3" t="s">
        <v>237</v>
      </c>
      <c r="K698" s="1"/>
      <c r="L698" s="3" t="s">
        <v>237</v>
      </c>
      <c r="M698" s="1"/>
      <c r="N698" s="3" t="s">
        <v>237</v>
      </c>
      <c r="O698" s="1"/>
      <c r="P698" s="3" t="s">
        <v>237</v>
      </c>
      <c r="Q698" s="3" t="s">
        <v>237</v>
      </c>
      <c r="R698" s="3" t="s">
        <v>237</v>
      </c>
      <c r="S698" s="3" t="s">
        <v>237</v>
      </c>
      <c r="T698" s="3" t="s">
        <v>237</v>
      </c>
      <c r="U698" s="3" t="s">
        <v>237</v>
      </c>
      <c r="V698" s="3" t="s">
        <v>237</v>
      </c>
      <c r="W698" s="3" t="s">
        <v>237</v>
      </c>
      <c r="X698" s="3" t="s">
        <v>237</v>
      </c>
      <c r="Y698" s="3" t="s">
        <v>237</v>
      </c>
      <c r="Z698" s="3" t="s">
        <v>237</v>
      </c>
      <c r="AA698" s="3" t="s">
        <v>237</v>
      </c>
      <c r="AB698" s="3" t="s">
        <v>237</v>
      </c>
      <c r="AE698" s="501"/>
    </row>
    <row r="699" spans="1:31" s="6" customFormat="1" ht="12.75" hidden="1">
      <c r="A699" s="92" t="s">
        <v>807</v>
      </c>
      <c r="B699" s="666" t="s">
        <v>908</v>
      </c>
      <c r="C699" s="645" t="s">
        <v>1025</v>
      </c>
      <c r="D699" s="436"/>
      <c r="E699" s="634"/>
      <c r="F699" s="634" t="s">
        <v>237</v>
      </c>
      <c r="G699" s="634"/>
      <c r="H699" s="634" t="s">
        <v>237</v>
      </c>
      <c r="I699" s="634"/>
      <c r="J699" s="634" t="s">
        <v>237</v>
      </c>
      <c r="K699" s="634"/>
      <c r="L699" s="634" t="s">
        <v>237</v>
      </c>
      <c r="M699" s="634"/>
      <c r="N699" s="634" t="s">
        <v>237</v>
      </c>
      <c r="O699" s="634"/>
      <c r="P699" s="634" t="s">
        <v>237</v>
      </c>
      <c r="Q699" s="634" t="s">
        <v>237</v>
      </c>
      <c r="R699" s="634" t="s">
        <v>237</v>
      </c>
      <c r="S699" s="634" t="s">
        <v>237</v>
      </c>
      <c r="T699" s="634" t="s">
        <v>237</v>
      </c>
      <c r="U699" s="634" t="s">
        <v>237</v>
      </c>
      <c r="V699" s="634" t="s">
        <v>237</v>
      </c>
      <c r="W699" s="634" t="s">
        <v>237</v>
      </c>
      <c r="X699" s="634" t="s">
        <v>237</v>
      </c>
      <c r="Y699" s="634" t="s">
        <v>237</v>
      </c>
      <c r="Z699" s="634" t="s">
        <v>237</v>
      </c>
      <c r="AA699" s="634" t="s">
        <v>237</v>
      </c>
      <c r="AB699" s="634" t="s">
        <v>237</v>
      </c>
      <c r="AE699" s="501"/>
    </row>
    <row r="700" spans="1:31" s="6" customFormat="1" ht="12.75" hidden="1">
      <c r="A700" s="156" t="s">
        <v>806</v>
      </c>
      <c r="B700" s="667"/>
      <c r="C700" s="646"/>
      <c r="D700" s="437" t="s">
        <v>1026</v>
      </c>
      <c r="E700" s="635"/>
      <c r="F700" s="635"/>
      <c r="G700" s="635"/>
      <c r="H700" s="635"/>
      <c r="I700" s="635"/>
      <c r="J700" s="635"/>
      <c r="K700" s="635"/>
      <c r="L700" s="635"/>
      <c r="M700" s="635"/>
      <c r="N700" s="635"/>
      <c r="O700" s="635"/>
      <c r="P700" s="635"/>
      <c r="Q700" s="635"/>
      <c r="R700" s="635"/>
      <c r="S700" s="635"/>
      <c r="T700" s="635"/>
      <c r="U700" s="635"/>
      <c r="V700" s="635"/>
      <c r="W700" s="635"/>
      <c r="X700" s="635"/>
      <c r="Y700" s="635"/>
      <c r="Z700" s="635"/>
      <c r="AA700" s="635"/>
      <c r="AB700" s="635"/>
      <c r="AE700" s="501"/>
    </row>
    <row r="701" spans="1:31" s="6" customFormat="1" ht="12.75" hidden="1">
      <c r="A701" s="55" t="s">
        <v>842</v>
      </c>
      <c r="B701" s="52" t="s">
        <v>909</v>
      </c>
      <c r="C701" s="203" t="s">
        <v>1025</v>
      </c>
      <c r="D701" s="203" t="s">
        <v>1026</v>
      </c>
      <c r="E701" s="1"/>
      <c r="F701" s="3" t="s">
        <v>237</v>
      </c>
      <c r="G701" s="1"/>
      <c r="H701" s="3" t="s">
        <v>237</v>
      </c>
      <c r="I701" s="1"/>
      <c r="J701" s="3" t="s">
        <v>237</v>
      </c>
      <c r="K701" s="1"/>
      <c r="L701" s="3" t="s">
        <v>237</v>
      </c>
      <c r="M701" s="1"/>
      <c r="N701" s="3" t="s">
        <v>237</v>
      </c>
      <c r="O701" s="1"/>
      <c r="P701" s="3" t="s">
        <v>237</v>
      </c>
      <c r="Q701" s="3" t="s">
        <v>237</v>
      </c>
      <c r="R701" s="3" t="s">
        <v>237</v>
      </c>
      <c r="S701" s="3" t="s">
        <v>237</v>
      </c>
      <c r="T701" s="3" t="s">
        <v>237</v>
      </c>
      <c r="U701" s="3" t="s">
        <v>237</v>
      </c>
      <c r="V701" s="3" t="s">
        <v>237</v>
      </c>
      <c r="W701" s="3" t="s">
        <v>237</v>
      </c>
      <c r="X701" s="3" t="s">
        <v>237</v>
      </c>
      <c r="Y701" s="3" t="s">
        <v>237</v>
      </c>
      <c r="Z701" s="3" t="s">
        <v>237</v>
      </c>
      <c r="AA701" s="3" t="s">
        <v>237</v>
      </c>
      <c r="AB701" s="3" t="s">
        <v>237</v>
      </c>
      <c r="AE701" s="501"/>
    </row>
    <row r="702" spans="1:31" s="6" customFormat="1" ht="12.75" hidden="1">
      <c r="A702" s="92" t="s">
        <v>807</v>
      </c>
      <c r="B702" s="666" t="s">
        <v>910</v>
      </c>
      <c r="C702" s="645" t="s">
        <v>1025</v>
      </c>
      <c r="D702" s="436"/>
      <c r="E702" s="634"/>
      <c r="F702" s="634" t="s">
        <v>237</v>
      </c>
      <c r="G702" s="634"/>
      <c r="H702" s="634" t="s">
        <v>237</v>
      </c>
      <c r="I702" s="634"/>
      <c r="J702" s="634" t="s">
        <v>237</v>
      </c>
      <c r="K702" s="634"/>
      <c r="L702" s="634" t="s">
        <v>237</v>
      </c>
      <c r="M702" s="634"/>
      <c r="N702" s="634" t="s">
        <v>237</v>
      </c>
      <c r="O702" s="634"/>
      <c r="P702" s="634" t="s">
        <v>237</v>
      </c>
      <c r="Q702" s="634" t="s">
        <v>237</v>
      </c>
      <c r="R702" s="634" t="s">
        <v>237</v>
      </c>
      <c r="S702" s="634" t="s">
        <v>237</v>
      </c>
      <c r="T702" s="634" t="s">
        <v>237</v>
      </c>
      <c r="U702" s="634" t="s">
        <v>237</v>
      </c>
      <c r="V702" s="634" t="s">
        <v>237</v>
      </c>
      <c r="W702" s="634" t="s">
        <v>237</v>
      </c>
      <c r="X702" s="634" t="s">
        <v>237</v>
      </c>
      <c r="Y702" s="634" t="s">
        <v>237</v>
      </c>
      <c r="Z702" s="634" t="s">
        <v>237</v>
      </c>
      <c r="AA702" s="634" t="s">
        <v>237</v>
      </c>
      <c r="AB702" s="634" t="s">
        <v>237</v>
      </c>
      <c r="AE702" s="501"/>
    </row>
    <row r="703" spans="1:31" s="136" customFormat="1" ht="12.75" hidden="1">
      <c r="A703" s="156" t="s">
        <v>806</v>
      </c>
      <c r="B703" s="667"/>
      <c r="C703" s="646"/>
      <c r="D703" s="437" t="s">
        <v>1026</v>
      </c>
      <c r="E703" s="635"/>
      <c r="F703" s="635"/>
      <c r="G703" s="635"/>
      <c r="H703" s="635"/>
      <c r="I703" s="635"/>
      <c r="J703" s="635"/>
      <c r="K703" s="635"/>
      <c r="L703" s="635"/>
      <c r="M703" s="635"/>
      <c r="N703" s="635"/>
      <c r="O703" s="635"/>
      <c r="P703" s="635"/>
      <c r="Q703" s="635"/>
      <c r="R703" s="635"/>
      <c r="S703" s="635"/>
      <c r="T703" s="635"/>
      <c r="U703" s="635"/>
      <c r="V703" s="635"/>
      <c r="W703" s="635"/>
      <c r="X703" s="635"/>
      <c r="Y703" s="635"/>
      <c r="Z703" s="635"/>
      <c r="AA703" s="635"/>
      <c r="AB703" s="635"/>
      <c r="AE703" s="504"/>
    </row>
    <row r="704" spans="1:31" s="136" customFormat="1" ht="12.75">
      <c r="A704" s="27"/>
      <c r="C704" s="137"/>
      <c r="D704" s="27"/>
      <c r="G704" s="137"/>
      <c r="H704" s="27"/>
      <c r="K704" s="137"/>
      <c r="L704" s="27"/>
      <c r="O704" s="137"/>
      <c r="P704" s="27"/>
      <c r="S704" s="137"/>
      <c r="T704" s="27"/>
      <c r="W704" s="137"/>
      <c r="X704" s="27"/>
      <c r="AA704" s="137"/>
      <c r="AB704" s="27"/>
      <c r="AE704" s="504"/>
    </row>
    <row r="705" spans="1:28" s="136" customFormat="1" ht="12.75">
      <c r="A705" s="27"/>
      <c r="C705" s="137"/>
      <c r="D705" s="27"/>
      <c r="G705" s="137"/>
      <c r="H705" s="27"/>
      <c r="K705" s="137"/>
      <c r="L705" s="27"/>
      <c r="O705" s="137"/>
      <c r="P705" s="27"/>
      <c r="S705" s="137"/>
      <c r="T705" s="27"/>
      <c r="W705" s="137"/>
      <c r="X705" s="27"/>
      <c r="AA705" s="137"/>
      <c r="AB705" s="27"/>
    </row>
    <row r="706" spans="1:28" s="136" customFormat="1" ht="12.75">
      <c r="A706" s="455" t="s">
        <v>1185</v>
      </c>
      <c r="D706" s="19"/>
      <c r="E706" s="19"/>
      <c r="F706" s="19"/>
      <c r="G706" s="19"/>
      <c r="H706" s="19"/>
      <c r="I706" s="57" t="s">
        <v>1098</v>
      </c>
      <c r="K706" s="137"/>
      <c r="L706" s="27"/>
      <c r="O706" s="137"/>
      <c r="P706" s="27"/>
      <c r="S706" s="137"/>
      <c r="T706" s="27"/>
      <c r="W706" s="137"/>
      <c r="X706" s="27"/>
      <c r="AA706" s="137"/>
      <c r="AB706" s="27"/>
    </row>
    <row r="707" spans="1:28" s="136" customFormat="1" ht="12.75">
      <c r="A707" s="27"/>
      <c r="D707" s="20"/>
      <c r="E707" s="20"/>
      <c r="F707" s="20"/>
      <c r="G707" s="20"/>
      <c r="H707" s="20"/>
      <c r="K707" s="137"/>
      <c r="L707" s="27"/>
      <c r="O707" s="137"/>
      <c r="P707" s="27"/>
      <c r="S707" s="137"/>
      <c r="T707" s="27"/>
      <c r="W707" s="137"/>
      <c r="X707" s="27"/>
      <c r="AA707" s="137"/>
      <c r="AB707" s="27"/>
    </row>
    <row r="708" spans="1:28" s="136" customFormat="1" ht="12.75">
      <c r="A708" s="455" t="s">
        <v>443</v>
      </c>
      <c r="B708" s="20"/>
      <c r="C708" s="2"/>
      <c r="D708" s="2"/>
      <c r="E708" s="2"/>
      <c r="F708" s="2"/>
      <c r="G708" s="2"/>
      <c r="H708" s="2"/>
      <c r="I708" s="2" t="s">
        <v>444</v>
      </c>
      <c r="K708" s="137"/>
      <c r="L708" s="27"/>
      <c r="O708" s="137"/>
      <c r="P708" s="27"/>
      <c r="S708" s="137"/>
      <c r="T708" s="27"/>
      <c r="W708" s="137"/>
      <c r="X708" s="27"/>
      <c r="AA708" s="137"/>
      <c r="AB708" s="27"/>
    </row>
    <row r="709" spans="1:28" s="136" customFormat="1" ht="12.75">
      <c r="A709" s="25"/>
      <c r="B709" s="20"/>
      <c r="C709" s="2"/>
      <c r="D709" s="2"/>
      <c r="E709" s="2"/>
      <c r="F709" s="2"/>
      <c r="G709" s="2"/>
      <c r="H709" s="2"/>
      <c r="I709" s="2"/>
      <c r="K709" s="137"/>
      <c r="L709" s="27"/>
      <c r="O709" s="137"/>
      <c r="P709" s="27"/>
      <c r="S709" s="137"/>
      <c r="T709" s="27"/>
      <c r="W709" s="137"/>
      <c r="X709" s="27"/>
      <c r="AA709" s="137"/>
      <c r="AB709" s="27"/>
    </row>
    <row r="710" spans="1:28" s="136" customFormat="1" ht="12.75">
      <c r="A710" s="25" t="s">
        <v>917</v>
      </c>
      <c r="B710" s="20"/>
      <c r="C710" s="2"/>
      <c r="D710" s="2"/>
      <c r="E710" s="2"/>
      <c r="F710" s="2"/>
      <c r="G710" s="2"/>
      <c r="H710" s="2"/>
      <c r="I710" s="2" t="s">
        <v>916</v>
      </c>
      <c r="K710" s="137"/>
      <c r="L710" s="27"/>
      <c r="O710" s="137"/>
      <c r="P710" s="27"/>
      <c r="S710" s="137"/>
      <c r="T710" s="27"/>
      <c r="W710" s="137"/>
      <c r="X710" s="27"/>
      <c r="AA710" s="137"/>
      <c r="AB710" s="27"/>
    </row>
    <row r="711" spans="1:28" s="136" customFormat="1" ht="12.75">
      <c r="A711" s="25"/>
      <c r="B711" s="20"/>
      <c r="C711" s="2"/>
      <c r="D711" s="2"/>
      <c r="E711" s="2"/>
      <c r="F711" s="2"/>
      <c r="G711" s="2"/>
      <c r="H711" s="2"/>
      <c r="I711" s="2"/>
      <c r="K711" s="137"/>
      <c r="L711" s="27"/>
      <c r="O711" s="137"/>
      <c r="P711" s="27"/>
      <c r="S711" s="137"/>
      <c r="T711" s="27"/>
      <c r="W711" s="137"/>
      <c r="X711" s="27"/>
      <c r="AA711" s="137"/>
      <c r="AB711" s="27"/>
    </row>
    <row r="712" spans="1:4" ht="12.75">
      <c r="A712" s="2" t="s">
        <v>1095</v>
      </c>
      <c r="B712" s="2"/>
      <c r="C712" s="2"/>
      <c r="D712" s="2"/>
    </row>
    <row r="713" spans="1:4" ht="12.75">
      <c r="A713" s="2" t="s">
        <v>911</v>
      </c>
      <c r="B713" s="2"/>
      <c r="C713" s="2"/>
      <c r="D713" s="2"/>
    </row>
    <row r="714" spans="1:4" ht="12.75">
      <c r="A714" s="2"/>
      <c r="B714" s="2"/>
      <c r="C714" s="2"/>
      <c r="D714" s="2"/>
    </row>
    <row r="715" spans="3:4" ht="12.75">
      <c r="C715" s="26"/>
      <c r="D715" s="26"/>
    </row>
    <row r="716" spans="3:4" ht="12.75">
      <c r="C716" s="26"/>
      <c r="D716" s="26"/>
    </row>
    <row r="717" spans="3:4" ht="16.5" customHeight="1">
      <c r="C717" s="26"/>
      <c r="D717" s="26"/>
    </row>
    <row r="718" spans="3:4" ht="12.75">
      <c r="C718" s="26"/>
      <c r="D718" s="26"/>
    </row>
    <row r="719" spans="3:4" ht="12.75">
      <c r="C719" s="26"/>
      <c r="D719" s="26"/>
    </row>
    <row r="720" spans="3:4" ht="12.75">
      <c r="C720" s="26"/>
      <c r="D720" s="26"/>
    </row>
    <row r="721" spans="3:4" ht="12.75">
      <c r="C721" s="26"/>
      <c r="D721" s="26"/>
    </row>
    <row r="722" spans="3:4" ht="12.75">
      <c r="C722" s="26"/>
      <c r="D722" s="26"/>
    </row>
    <row r="723" spans="3:4" ht="12.75">
      <c r="C723" s="26"/>
      <c r="D723" s="26"/>
    </row>
    <row r="724" spans="3:4" ht="12.75">
      <c r="C724" s="26"/>
      <c r="D724" s="26"/>
    </row>
    <row r="725" spans="3:4" ht="12.75">
      <c r="C725" s="26"/>
      <c r="D725" s="26"/>
    </row>
    <row r="726" spans="3:4" ht="12.75">
      <c r="C726" s="26"/>
      <c r="D726" s="26"/>
    </row>
    <row r="727" spans="3:4" ht="12.75">
      <c r="C727" s="26"/>
      <c r="D727" s="26"/>
    </row>
    <row r="728" spans="3:4" ht="12.75">
      <c r="C728" s="26"/>
      <c r="D728" s="26"/>
    </row>
  </sheetData>
  <sheetProtection/>
  <mergeCells count="1245">
    <mergeCell ref="B1:B3"/>
    <mergeCell ref="I1:W2"/>
    <mergeCell ref="AA2:AB2"/>
    <mergeCell ref="AA3:AB3"/>
    <mergeCell ref="AA4:AB4"/>
    <mergeCell ref="AA5:AB5"/>
    <mergeCell ref="AA6:AB6"/>
    <mergeCell ref="AA7:AB7"/>
    <mergeCell ref="AO397:AP397"/>
    <mergeCell ref="AQ397:AR397"/>
    <mergeCell ref="AE517:AF517"/>
    <mergeCell ref="AG517:AH517"/>
    <mergeCell ref="AI517:AJ517"/>
    <mergeCell ref="AK517:AL517"/>
    <mergeCell ref="AM517:AN517"/>
    <mergeCell ref="AA8:AB8"/>
    <mergeCell ref="A10:A12"/>
    <mergeCell ref="B10:B12"/>
    <mergeCell ref="C10:D11"/>
    <mergeCell ref="E10:P10"/>
    <mergeCell ref="Q10:AB10"/>
    <mergeCell ref="E11:F11"/>
    <mergeCell ref="G11:H11"/>
    <mergeCell ref="I11:J11"/>
    <mergeCell ref="K11:L11"/>
    <mergeCell ref="M11:N11"/>
    <mergeCell ref="O11:P11"/>
    <mergeCell ref="Q11:R11"/>
    <mergeCell ref="S11:T11"/>
    <mergeCell ref="U11:V11"/>
    <mergeCell ref="W11:X11"/>
    <mergeCell ref="Y11:Z11"/>
    <mergeCell ref="AA11:AB11"/>
    <mergeCell ref="A14:AB14"/>
    <mergeCell ref="B38:B39"/>
    <mergeCell ref="C38:C39"/>
    <mergeCell ref="E38:E39"/>
    <mergeCell ref="F38:F39"/>
    <mergeCell ref="G38:G39"/>
    <mergeCell ref="H38:H39"/>
    <mergeCell ref="I38:I39"/>
    <mergeCell ref="J38:J39"/>
    <mergeCell ref="K38:K39"/>
    <mergeCell ref="L38:L39"/>
    <mergeCell ref="M38:M39"/>
    <mergeCell ref="N38:N39"/>
    <mergeCell ref="O38:O39"/>
    <mergeCell ref="P38:P39"/>
    <mergeCell ref="Q38:Q39"/>
    <mergeCell ref="R38:R39"/>
    <mergeCell ref="S38:S39"/>
    <mergeCell ref="T38:T39"/>
    <mergeCell ref="U38:U39"/>
    <mergeCell ref="V38:V39"/>
    <mergeCell ref="W38:W39"/>
    <mergeCell ref="X38:X39"/>
    <mergeCell ref="Y38:Y39"/>
    <mergeCell ref="Z38:Z39"/>
    <mergeCell ref="AA38:AA39"/>
    <mergeCell ref="AB38:AB39"/>
    <mergeCell ref="B65:B66"/>
    <mergeCell ref="C65:C66"/>
    <mergeCell ref="E65:E66"/>
    <mergeCell ref="F65:F66"/>
    <mergeCell ref="G65:G66"/>
    <mergeCell ref="H65:H66"/>
    <mergeCell ref="I65:I66"/>
    <mergeCell ref="J65:J66"/>
    <mergeCell ref="K65:K66"/>
    <mergeCell ref="V65:V66"/>
    <mergeCell ref="W65:W66"/>
    <mergeCell ref="L65:L66"/>
    <mergeCell ref="M65:M66"/>
    <mergeCell ref="N65:N66"/>
    <mergeCell ref="O65:O66"/>
    <mergeCell ref="P65:P66"/>
    <mergeCell ref="Q65:Q66"/>
    <mergeCell ref="X65:X66"/>
    <mergeCell ref="Y65:Y66"/>
    <mergeCell ref="Z65:Z66"/>
    <mergeCell ref="AA65:AA66"/>
    <mergeCell ref="AB65:AB66"/>
    <mergeCell ref="C70:C71"/>
    <mergeCell ref="R65:R66"/>
    <mergeCell ref="S65:S66"/>
    <mergeCell ref="T65:T66"/>
    <mergeCell ref="U65:U66"/>
    <mergeCell ref="I96:I97"/>
    <mergeCell ref="J96:J97"/>
    <mergeCell ref="K96:K97"/>
    <mergeCell ref="L96:L97"/>
    <mergeCell ref="M96:M97"/>
    <mergeCell ref="N96:N97"/>
    <mergeCell ref="O96:O97"/>
    <mergeCell ref="P96:P97"/>
    <mergeCell ref="Q96:Q97"/>
    <mergeCell ref="B124:B125"/>
    <mergeCell ref="C124:C125"/>
    <mergeCell ref="E124:E125"/>
    <mergeCell ref="F124:F125"/>
    <mergeCell ref="G124:G125"/>
    <mergeCell ref="H124:H125"/>
    <mergeCell ref="I124:I125"/>
    <mergeCell ref="J124:J125"/>
    <mergeCell ref="K124:K125"/>
    <mergeCell ref="L124:L125"/>
    <mergeCell ref="M124:M125"/>
    <mergeCell ref="N124:N125"/>
    <mergeCell ref="O124:O125"/>
    <mergeCell ref="P124:P125"/>
    <mergeCell ref="Q124:Q125"/>
    <mergeCell ref="R124:R125"/>
    <mergeCell ref="S124:S125"/>
    <mergeCell ref="T124:T125"/>
    <mergeCell ref="U124:U125"/>
    <mergeCell ref="V124:V125"/>
    <mergeCell ref="W124:W125"/>
    <mergeCell ref="X124:X125"/>
    <mergeCell ref="Y124:Y125"/>
    <mergeCell ref="Z124:Z125"/>
    <mergeCell ref="AA124:AA125"/>
    <mergeCell ref="AB124:AB125"/>
    <mergeCell ref="B157:B158"/>
    <mergeCell ref="C157:C158"/>
    <mergeCell ref="E157:E158"/>
    <mergeCell ref="F157:F158"/>
    <mergeCell ref="G157:G158"/>
    <mergeCell ref="H157:H158"/>
    <mergeCell ref="I157:I158"/>
    <mergeCell ref="J157:J158"/>
    <mergeCell ref="K157:K158"/>
    <mergeCell ref="L157:L158"/>
    <mergeCell ref="M157:M158"/>
    <mergeCell ref="N157:N158"/>
    <mergeCell ref="O157:O158"/>
    <mergeCell ref="P157:P158"/>
    <mergeCell ref="Q157:Q158"/>
    <mergeCell ref="R157:R158"/>
    <mergeCell ref="S157:S158"/>
    <mergeCell ref="T157:T158"/>
    <mergeCell ref="U157:U158"/>
    <mergeCell ref="V157:V158"/>
    <mergeCell ref="W157:W158"/>
    <mergeCell ref="X157:X158"/>
    <mergeCell ref="Y157:Y158"/>
    <mergeCell ref="Z157:Z158"/>
    <mergeCell ref="AA157:AA158"/>
    <mergeCell ref="AB157:AB158"/>
    <mergeCell ref="B167:B168"/>
    <mergeCell ref="C167:C168"/>
    <mergeCell ref="E167:E168"/>
    <mergeCell ref="F167:F168"/>
    <mergeCell ref="G167:G168"/>
    <mergeCell ref="H167:H168"/>
    <mergeCell ref="I167:I168"/>
    <mergeCell ref="J167:J168"/>
    <mergeCell ref="K167:K168"/>
    <mergeCell ref="L167:L168"/>
    <mergeCell ref="M167:M168"/>
    <mergeCell ref="N167:N168"/>
    <mergeCell ref="O167:O168"/>
    <mergeCell ref="P167:P168"/>
    <mergeCell ref="Q167:Q168"/>
    <mergeCell ref="R167:R168"/>
    <mergeCell ref="S167:S168"/>
    <mergeCell ref="T167:T168"/>
    <mergeCell ref="U167:U168"/>
    <mergeCell ref="V167:V168"/>
    <mergeCell ref="W167:W168"/>
    <mergeCell ref="X167:X168"/>
    <mergeCell ref="Y167:Y168"/>
    <mergeCell ref="Z167:Z168"/>
    <mergeCell ref="AA167:AA168"/>
    <mergeCell ref="AB167:AB168"/>
    <mergeCell ref="I209:I210"/>
    <mergeCell ref="J209:J210"/>
    <mergeCell ref="K209:K210"/>
    <mergeCell ref="L209:L210"/>
    <mergeCell ref="M209:M210"/>
    <mergeCell ref="N209:N210"/>
    <mergeCell ref="O209:O210"/>
    <mergeCell ref="P209:P210"/>
    <mergeCell ref="Q209:Q210"/>
    <mergeCell ref="R209:R210"/>
    <mergeCell ref="B230:B231"/>
    <mergeCell ref="C230:C231"/>
    <mergeCell ref="I230:I231"/>
    <mergeCell ref="J230:J231"/>
    <mergeCell ref="K230:K231"/>
    <mergeCell ref="L230:L231"/>
    <mergeCell ref="M230:M231"/>
    <mergeCell ref="N230:N231"/>
    <mergeCell ref="O230:O231"/>
    <mergeCell ref="P230:P231"/>
    <mergeCell ref="U230:U231"/>
    <mergeCell ref="V230:V231"/>
    <mergeCell ref="W230:W231"/>
    <mergeCell ref="X230:X231"/>
    <mergeCell ref="Y230:Y231"/>
    <mergeCell ref="Z230:Z231"/>
    <mergeCell ref="AA230:AA231"/>
    <mergeCell ref="AB230:AB231"/>
    <mergeCell ref="C248:C249"/>
    <mergeCell ref="I248:I249"/>
    <mergeCell ref="J248:J249"/>
    <mergeCell ref="K248:K249"/>
    <mergeCell ref="L248:L249"/>
    <mergeCell ref="M248:M249"/>
    <mergeCell ref="N248:N249"/>
    <mergeCell ref="O248:O249"/>
    <mergeCell ref="P248:P249"/>
    <mergeCell ref="Q248:Q249"/>
    <mergeCell ref="R248:R249"/>
    <mergeCell ref="C258:C259"/>
    <mergeCell ref="I258:I259"/>
    <mergeCell ref="J258:J259"/>
    <mergeCell ref="K258:K259"/>
    <mergeCell ref="L258:L259"/>
    <mergeCell ref="M258:M259"/>
    <mergeCell ref="N258:N259"/>
    <mergeCell ref="O258:O259"/>
    <mergeCell ref="P258:P259"/>
    <mergeCell ref="Q258:Q259"/>
    <mergeCell ref="R258:R259"/>
    <mergeCell ref="C260:C261"/>
    <mergeCell ref="D260:D261"/>
    <mergeCell ref="I260:I261"/>
    <mergeCell ref="J260:J261"/>
    <mergeCell ref="K260:K261"/>
    <mergeCell ref="L260:L261"/>
    <mergeCell ref="M260:M261"/>
    <mergeCell ref="N260:N261"/>
    <mergeCell ref="O260:O261"/>
    <mergeCell ref="P260:P261"/>
    <mergeCell ref="Q260:Q261"/>
    <mergeCell ref="R260:R261"/>
    <mergeCell ref="C267:C268"/>
    <mergeCell ref="I267:I268"/>
    <mergeCell ref="J267:J268"/>
    <mergeCell ref="K267:K268"/>
    <mergeCell ref="L267:L268"/>
    <mergeCell ref="M267:M268"/>
    <mergeCell ref="N267:N268"/>
    <mergeCell ref="O267:O268"/>
    <mergeCell ref="P267:P268"/>
    <mergeCell ref="Q267:Q268"/>
    <mergeCell ref="R267:R268"/>
    <mergeCell ref="C269:C270"/>
    <mergeCell ref="D269:D270"/>
    <mergeCell ref="I269:I270"/>
    <mergeCell ref="J269:J270"/>
    <mergeCell ref="K269:K270"/>
    <mergeCell ref="L269:L270"/>
    <mergeCell ref="M269:M270"/>
    <mergeCell ref="N269:N270"/>
    <mergeCell ref="O269:O270"/>
    <mergeCell ref="P269:P270"/>
    <mergeCell ref="Q269:Q270"/>
    <mergeCell ref="R269:R270"/>
    <mergeCell ref="J306:J307"/>
    <mergeCell ref="K306:K307"/>
    <mergeCell ref="L306:L307"/>
    <mergeCell ref="M306:M307"/>
    <mergeCell ref="N306:N307"/>
    <mergeCell ref="O306:O307"/>
    <mergeCell ref="P306:P307"/>
    <mergeCell ref="Q306:Q307"/>
    <mergeCell ref="R306:R307"/>
    <mergeCell ref="S306:S307"/>
    <mergeCell ref="C311:C312"/>
    <mergeCell ref="D311:D312"/>
    <mergeCell ref="J311:J312"/>
    <mergeCell ref="K311:K312"/>
    <mergeCell ref="L311:L312"/>
    <mergeCell ref="M311:M312"/>
    <mergeCell ref="N311:N312"/>
    <mergeCell ref="O311:O312"/>
    <mergeCell ref="P311:P312"/>
    <mergeCell ref="Q311:Q312"/>
    <mergeCell ref="R311:R312"/>
    <mergeCell ref="B465:B466"/>
    <mergeCell ref="C465:C466"/>
    <mergeCell ref="E465:E466"/>
    <mergeCell ref="F465:F466"/>
    <mergeCell ref="G465:G466"/>
    <mergeCell ref="H465:H466"/>
    <mergeCell ref="I465:I466"/>
    <mergeCell ref="J465:J466"/>
    <mergeCell ref="L465:L466"/>
    <mergeCell ref="M465:M466"/>
    <mergeCell ref="N465:N466"/>
    <mergeCell ref="O465:O466"/>
    <mergeCell ref="P465:P466"/>
    <mergeCell ref="AC517:AD517"/>
    <mergeCell ref="Q465:Q466"/>
    <mergeCell ref="R465:R466"/>
    <mergeCell ref="S465:S466"/>
    <mergeCell ref="T465:T466"/>
    <mergeCell ref="U465:U466"/>
    <mergeCell ref="V465:V466"/>
    <mergeCell ref="W465:W466"/>
    <mergeCell ref="X465:X466"/>
    <mergeCell ref="Y465:Y466"/>
    <mergeCell ref="Z465:Z466"/>
    <mergeCell ref="AA465:AA466"/>
    <mergeCell ref="AB465:AB466"/>
    <mergeCell ref="B467:B468"/>
    <mergeCell ref="C467:C468"/>
    <mergeCell ref="E467:E468"/>
    <mergeCell ref="F467:F468"/>
    <mergeCell ref="G467:G468"/>
    <mergeCell ref="H467:H468"/>
    <mergeCell ref="I467:I468"/>
    <mergeCell ref="J467:J468"/>
    <mergeCell ref="K467:K468"/>
    <mergeCell ref="L467:L468"/>
    <mergeCell ref="M467:M468"/>
    <mergeCell ref="N467:N468"/>
    <mergeCell ref="O467:O468"/>
    <mergeCell ref="P467:P468"/>
    <mergeCell ref="Q467:Q468"/>
    <mergeCell ref="R467:R468"/>
    <mergeCell ref="S467:S468"/>
    <mergeCell ref="T467:T468"/>
    <mergeCell ref="U467:U468"/>
    <mergeCell ref="V467:V468"/>
    <mergeCell ref="W467:W468"/>
    <mergeCell ref="X467:X468"/>
    <mergeCell ref="Y467:Y468"/>
    <mergeCell ref="Z467:Z468"/>
    <mergeCell ref="AA467:AA468"/>
    <mergeCell ref="AB467:AB468"/>
    <mergeCell ref="B469:B470"/>
    <mergeCell ref="C469:C470"/>
    <mergeCell ref="E469:E470"/>
    <mergeCell ref="F469:F470"/>
    <mergeCell ref="G469:G470"/>
    <mergeCell ref="H469:H470"/>
    <mergeCell ref="I469:I470"/>
    <mergeCell ref="J469:J470"/>
    <mergeCell ref="K469:K470"/>
    <mergeCell ref="L469:L470"/>
    <mergeCell ref="M469:M470"/>
    <mergeCell ref="N469:N470"/>
    <mergeCell ref="O469:O470"/>
    <mergeCell ref="P469:P470"/>
    <mergeCell ref="Q469:Q470"/>
    <mergeCell ref="R469:R470"/>
    <mergeCell ref="S469:S470"/>
    <mergeCell ref="T469:T470"/>
    <mergeCell ref="U469:U470"/>
    <mergeCell ref="V469:V470"/>
    <mergeCell ref="W469:W470"/>
    <mergeCell ref="X469:X470"/>
    <mergeCell ref="Y469:Y470"/>
    <mergeCell ref="Z469:Z470"/>
    <mergeCell ref="AA469:AA470"/>
    <mergeCell ref="AB469:AB470"/>
    <mergeCell ref="B472:B473"/>
    <mergeCell ref="C472:C473"/>
    <mergeCell ref="E472:E473"/>
    <mergeCell ref="F472:F473"/>
    <mergeCell ref="G472:G473"/>
    <mergeCell ref="H472:H473"/>
    <mergeCell ref="I472:I473"/>
    <mergeCell ref="J472:J473"/>
    <mergeCell ref="K472:K473"/>
    <mergeCell ref="L472:L473"/>
    <mergeCell ref="M472:M473"/>
    <mergeCell ref="N472:N473"/>
    <mergeCell ref="O472:O473"/>
    <mergeCell ref="P472:P473"/>
    <mergeCell ref="Q472:Q473"/>
    <mergeCell ref="R472:R473"/>
    <mergeCell ref="S472:S473"/>
    <mergeCell ref="T472:T473"/>
    <mergeCell ref="U472:U473"/>
    <mergeCell ref="V472:V473"/>
    <mergeCell ref="W472:W473"/>
    <mergeCell ref="X472:X473"/>
    <mergeCell ref="Y472:Y473"/>
    <mergeCell ref="Z472:Z473"/>
    <mergeCell ref="AA472:AA473"/>
    <mergeCell ref="AB472:AB473"/>
    <mergeCell ref="C475:C476"/>
    <mergeCell ref="Q475:Q476"/>
    <mergeCell ref="R475:R476"/>
    <mergeCell ref="S475:S476"/>
    <mergeCell ref="T475:T476"/>
    <mergeCell ref="U475:U476"/>
    <mergeCell ref="V475:V476"/>
    <mergeCell ref="W475:W476"/>
    <mergeCell ref="X475:X476"/>
    <mergeCell ref="Y475:Y476"/>
    <mergeCell ref="Z475:Z476"/>
    <mergeCell ref="AA475:AA476"/>
    <mergeCell ref="AB475:AB476"/>
    <mergeCell ref="C478:C479"/>
    <mergeCell ref="Q478:Q479"/>
    <mergeCell ref="R478:R479"/>
    <mergeCell ref="S478:S479"/>
    <mergeCell ref="T478:T479"/>
    <mergeCell ref="U478:U479"/>
    <mergeCell ref="V478:V479"/>
    <mergeCell ref="W478:W479"/>
    <mergeCell ref="X478:X479"/>
    <mergeCell ref="Y478:Y479"/>
    <mergeCell ref="Z478:Z479"/>
    <mergeCell ref="AA478:AA479"/>
    <mergeCell ref="AB478:AB479"/>
    <mergeCell ref="B481:B482"/>
    <mergeCell ref="C481:C482"/>
    <mergeCell ref="E481:E482"/>
    <mergeCell ref="F481:F482"/>
    <mergeCell ref="G481:G482"/>
    <mergeCell ref="H481:H482"/>
    <mergeCell ref="I481:I482"/>
    <mergeCell ref="J481:J482"/>
    <mergeCell ref="K481:K482"/>
    <mergeCell ref="L481:L482"/>
    <mergeCell ref="M481:M482"/>
    <mergeCell ref="N481:N482"/>
    <mergeCell ref="O481:O482"/>
    <mergeCell ref="P481:P482"/>
    <mergeCell ref="Q481:Q482"/>
    <mergeCell ref="R481:R482"/>
    <mergeCell ref="S481:S482"/>
    <mergeCell ref="T481:T482"/>
    <mergeCell ref="U481:U482"/>
    <mergeCell ref="V481:V482"/>
    <mergeCell ref="W481:W482"/>
    <mergeCell ref="X481:X482"/>
    <mergeCell ref="Y481:Y482"/>
    <mergeCell ref="Z481:Z482"/>
    <mergeCell ref="AA481:AA482"/>
    <mergeCell ref="AB481:AB482"/>
    <mergeCell ref="B484:B485"/>
    <mergeCell ref="C484:C485"/>
    <mergeCell ref="E484:E485"/>
    <mergeCell ref="F484:F485"/>
    <mergeCell ref="G484:G485"/>
    <mergeCell ref="H484:H485"/>
    <mergeCell ref="I484:I485"/>
    <mergeCell ref="J484:J485"/>
    <mergeCell ref="K484:K485"/>
    <mergeCell ref="L484:L485"/>
    <mergeCell ref="M484:M485"/>
    <mergeCell ref="N484:N485"/>
    <mergeCell ref="O484:O485"/>
    <mergeCell ref="P484:P485"/>
    <mergeCell ref="Q484:Q485"/>
    <mergeCell ref="R484:R485"/>
    <mergeCell ref="S484:S485"/>
    <mergeCell ref="T484:T485"/>
    <mergeCell ref="U484:U485"/>
    <mergeCell ref="V484:V485"/>
    <mergeCell ref="W484:W485"/>
    <mergeCell ref="X484:X485"/>
    <mergeCell ref="Y484:Y485"/>
    <mergeCell ref="Z484:Z485"/>
    <mergeCell ref="AA484:AA485"/>
    <mergeCell ref="AB484:AB485"/>
    <mergeCell ref="B487:B488"/>
    <mergeCell ref="C487:C488"/>
    <mergeCell ref="E487:E488"/>
    <mergeCell ref="F487:F488"/>
    <mergeCell ref="G487:G488"/>
    <mergeCell ref="H487:H488"/>
    <mergeCell ref="I487:I488"/>
    <mergeCell ref="J487:J488"/>
    <mergeCell ref="K487:K488"/>
    <mergeCell ref="L487:L488"/>
    <mergeCell ref="M487:M488"/>
    <mergeCell ref="N487:N488"/>
    <mergeCell ref="O487:O488"/>
    <mergeCell ref="P487:P488"/>
    <mergeCell ref="Q487:Q488"/>
    <mergeCell ref="R487:R488"/>
    <mergeCell ref="S487:S488"/>
    <mergeCell ref="T487:T488"/>
    <mergeCell ref="U487:U488"/>
    <mergeCell ref="V487:V488"/>
    <mergeCell ref="W487:W488"/>
    <mergeCell ref="X487:X488"/>
    <mergeCell ref="Y487:Y488"/>
    <mergeCell ref="Z487:Z488"/>
    <mergeCell ref="AA487:AA488"/>
    <mergeCell ref="AB487:AB488"/>
    <mergeCell ref="B490:B491"/>
    <mergeCell ref="C490:C491"/>
    <mergeCell ref="E490:E491"/>
    <mergeCell ref="F490:F491"/>
    <mergeCell ref="G490:G491"/>
    <mergeCell ref="H490:H491"/>
    <mergeCell ref="I490:I491"/>
    <mergeCell ref="J490:J491"/>
    <mergeCell ref="K490:K491"/>
    <mergeCell ref="L490:L491"/>
    <mergeCell ref="M490:M491"/>
    <mergeCell ref="N490:N491"/>
    <mergeCell ref="O490:O491"/>
    <mergeCell ref="P490:P491"/>
    <mergeCell ref="Q490:Q491"/>
    <mergeCell ref="R490:R491"/>
    <mergeCell ref="S490:S491"/>
    <mergeCell ref="T490:T491"/>
    <mergeCell ref="U490:U491"/>
    <mergeCell ref="V490:V491"/>
    <mergeCell ref="W490:W491"/>
    <mergeCell ref="X490:X491"/>
    <mergeCell ref="Y490:Y491"/>
    <mergeCell ref="Z490:Z491"/>
    <mergeCell ref="AA490:AA491"/>
    <mergeCell ref="AB490:AB491"/>
    <mergeCell ref="B493:B494"/>
    <mergeCell ref="C493:C494"/>
    <mergeCell ref="E493:E494"/>
    <mergeCell ref="F493:F494"/>
    <mergeCell ref="G493:G494"/>
    <mergeCell ref="H493:H494"/>
    <mergeCell ref="I493:I494"/>
    <mergeCell ref="J493:J494"/>
    <mergeCell ref="K493:K494"/>
    <mergeCell ref="L493:L494"/>
    <mergeCell ref="M493:M494"/>
    <mergeCell ref="N493:N494"/>
    <mergeCell ref="O493:O494"/>
    <mergeCell ref="P493:P494"/>
    <mergeCell ref="Q493:Q494"/>
    <mergeCell ref="R493:R494"/>
    <mergeCell ref="S493:S494"/>
    <mergeCell ref="T493:T494"/>
    <mergeCell ref="U493:U494"/>
    <mergeCell ref="V493:V494"/>
    <mergeCell ref="W493:W494"/>
    <mergeCell ref="X493:X494"/>
    <mergeCell ref="Y493:Y494"/>
    <mergeCell ref="Z493:Z494"/>
    <mergeCell ref="AA493:AA494"/>
    <mergeCell ref="AB493:AB494"/>
    <mergeCell ref="B496:B497"/>
    <mergeCell ref="C496:C497"/>
    <mergeCell ref="E496:E497"/>
    <mergeCell ref="F496:F497"/>
    <mergeCell ref="G496:G497"/>
    <mergeCell ref="H496:H497"/>
    <mergeCell ref="I496:I497"/>
    <mergeCell ref="J496:J497"/>
    <mergeCell ref="K496:K497"/>
    <mergeCell ref="L496:L497"/>
    <mergeCell ref="M496:M497"/>
    <mergeCell ref="N496:N497"/>
    <mergeCell ref="O496:O497"/>
    <mergeCell ref="P496:P497"/>
    <mergeCell ref="Q496:Q497"/>
    <mergeCell ref="R496:R497"/>
    <mergeCell ref="S496:S497"/>
    <mergeCell ref="T496:T497"/>
    <mergeCell ref="U496:U497"/>
    <mergeCell ref="V496:V497"/>
    <mergeCell ref="W496:W497"/>
    <mergeCell ref="X496:X497"/>
    <mergeCell ref="Y496:Y497"/>
    <mergeCell ref="Z496:Z497"/>
    <mergeCell ref="AA496:AA497"/>
    <mergeCell ref="AB496:AB497"/>
    <mergeCell ref="B499:B500"/>
    <mergeCell ref="C499:C500"/>
    <mergeCell ref="E499:E500"/>
    <mergeCell ref="F499:F500"/>
    <mergeCell ref="G499:G500"/>
    <mergeCell ref="H499:H500"/>
    <mergeCell ref="I499:I500"/>
    <mergeCell ref="J499:J500"/>
    <mergeCell ref="K499:K500"/>
    <mergeCell ref="L499:L500"/>
    <mergeCell ref="M499:M500"/>
    <mergeCell ref="N499:N500"/>
    <mergeCell ref="O499:O500"/>
    <mergeCell ref="P499:P500"/>
    <mergeCell ref="Q499:Q500"/>
    <mergeCell ref="R499:R500"/>
    <mergeCell ref="S499:S500"/>
    <mergeCell ref="T499:T500"/>
    <mergeCell ref="U499:U500"/>
    <mergeCell ref="V499:V500"/>
    <mergeCell ref="W499:W500"/>
    <mergeCell ref="X499:X500"/>
    <mergeCell ref="Y499:Y500"/>
    <mergeCell ref="Z499:Z500"/>
    <mergeCell ref="AA499:AA500"/>
    <mergeCell ref="AB499:AB500"/>
    <mergeCell ref="B502:B503"/>
    <mergeCell ref="C502:C503"/>
    <mergeCell ref="E502:E503"/>
    <mergeCell ref="F502:F503"/>
    <mergeCell ref="G502:G503"/>
    <mergeCell ref="H502:H503"/>
    <mergeCell ref="I502:I503"/>
    <mergeCell ref="J502:J503"/>
    <mergeCell ref="K502:K503"/>
    <mergeCell ref="L502:L503"/>
    <mergeCell ref="M502:M503"/>
    <mergeCell ref="N502:N503"/>
    <mergeCell ref="O502:O503"/>
    <mergeCell ref="P502:P503"/>
    <mergeCell ref="Q502:Q503"/>
    <mergeCell ref="R502:R503"/>
    <mergeCell ref="S502:S503"/>
    <mergeCell ref="T502:T503"/>
    <mergeCell ref="U502:U503"/>
    <mergeCell ref="V502:V503"/>
    <mergeCell ref="W502:W503"/>
    <mergeCell ref="X502:X503"/>
    <mergeCell ref="Y502:Y503"/>
    <mergeCell ref="Z502:Z503"/>
    <mergeCell ref="AA502:AA503"/>
    <mergeCell ref="AB502:AB503"/>
    <mergeCell ref="B505:B506"/>
    <mergeCell ref="C505:C506"/>
    <mergeCell ref="E505:E506"/>
    <mergeCell ref="F505:F506"/>
    <mergeCell ref="G505:G506"/>
    <mergeCell ref="H505:H506"/>
    <mergeCell ref="I505:I506"/>
    <mergeCell ref="J505:J506"/>
    <mergeCell ref="K505:K506"/>
    <mergeCell ref="L505:L506"/>
    <mergeCell ref="M505:M506"/>
    <mergeCell ref="N505:N506"/>
    <mergeCell ref="O505:O506"/>
    <mergeCell ref="P505:P506"/>
    <mergeCell ref="Q505:Q506"/>
    <mergeCell ref="R505:R506"/>
    <mergeCell ref="S505:S506"/>
    <mergeCell ref="T505:T506"/>
    <mergeCell ref="U505:U506"/>
    <mergeCell ref="V505:V506"/>
    <mergeCell ref="W505:W506"/>
    <mergeCell ref="X505:X506"/>
    <mergeCell ref="Y505:Y506"/>
    <mergeCell ref="Z505:Z506"/>
    <mergeCell ref="AA505:AA506"/>
    <mergeCell ref="AB505:AB506"/>
    <mergeCell ref="B508:B509"/>
    <mergeCell ref="C508:C509"/>
    <mergeCell ref="E508:E509"/>
    <mergeCell ref="F508:F509"/>
    <mergeCell ref="G508:G509"/>
    <mergeCell ref="H508:H509"/>
    <mergeCell ref="I508:I509"/>
    <mergeCell ref="J508:J509"/>
    <mergeCell ref="K508:K509"/>
    <mergeCell ref="L508:L509"/>
    <mergeCell ref="M508:M509"/>
    <mergeCell ref="N508:N509"/>
    <mergeCell ref="O508:O509"/>
    <mergeCell ref="P508:P509"/>
    <mergeCell ref="Q508:Q509"/>
    <mergeCell ref="R508:R509"/>
    <mergeCell ref="S508:S509"/>
    <mergeCell ref="T508:T509"/>
    <mergeCell ref="U508:U509"/>
    <mergeCell ref="V508:V509"/>
    <mergeCell ref="W508:W509"/>
    <mergeCell ref="X508:X509"/>
    <mergeCell ref="Y508:Y509"/>
    <mergeCell ref="Z508:Z509"/>
    <mergeCell ref="AA508:AA509"/>
    <mergeCell ref="AB508:AB509"/>
    <mergeCell ref="B511:B512"/>
    <mergeCell ref="C511:C512"/>
    <mergeCell ref="E511:E512"/>
    <mergeCell ref="F511:F512"/>
    <mergeCell ref="G511:G512"/>
    <mergeCell ref="H511:H512"/>
    <mergeCell ref="I511:I512"/>
    <mergeCell ref="J511:J512"/>
    <mergeCell ref="K511:K512"/>
    <mergeCell ref="L511:L512"/>
    <mergeCell ref="M511:M512"/>
    <mergeCell ref="N511:N512"/>
    <mergeCell ref="O511:O512"/>
    <mergeCell ref="P511:P512"/>
    <mergeCell ref="Q511:Q512"/>
    <mergeCell ref="R511:R512"/>
    <mergeCell ref="S511:S512"/>
    <mergeCell ref="T511:T512"/>
    <mergeCell ref="U511:U512"/>
    <mergeCell ref="V511:V512"/>
    <mergeCell ref="W511:W512"/>
    <mergeCell ref="X511:X512"/>
    <mergeCell ref="Y511:Y512"/>
    <mergeCell ref="Z511:Z512"/>
    <mergeCell ref="AA511:AA512"/>
    <mergeCell ref="AB511:AB512"/>
    <mergeCell ref="B514:B515"/>
    <mergeCell ref="C514:C515"/>
    <mergeCell ref="E514:E515"/>
    <mergeCell ref="F514:F515"/>
    <mergeCell ref="G514:G515"/>
    <mergeCell ref="H514:H515"/>
    <mergeCell ref="I514:I515"/>
    <mergeCell ref="J514:J515"/>
    <mergeCell ref="K514:K515"/>
    <mergeCell ref="V514:V515"/>
    <mergeCell ref="W514:W515"/>
    <mergeCell ref="L514:L515"/>
    <mergeCell ref="M514:M515"/>
    <mergeCell ref="N514:N515"/>
    <mergeCell ref="O514:O515"/>
    <mergeCell ref="P514:P515"/>
    <mergeCell ref="Q514:Q515"/>
    <mergeCell ref="X514:X515"/>
    <mergeCell ref="Y514:Y515"/>
    <mergeCell ref="Z514:Z515"/>
    <mergeCell ref="AA514:AA515"/>
    <mergeCell ref="AB514:AB515"/>
    <mergeCell ref="A516:AB516"/>
    <mergeCell ref="R514:R515"/>
    <mergeCell ref="S514:S515"/>
    <mergeCell ref="T514:T515"/>
    <mergeCell ref="U514:U515"/>
    <mergeCell ref="A517:AB517"/>
    <mergeCell ref="B524:B525"/>
    <mergeCell ref="E524:E525"/>
    <mergeCell ref="F524:F525"/>
    <mergeCell ref="G524:G525"/>
    <mergeCell ref="H524:H525"/>
    <mergeCell ref="I524:I525"/>
    <mergeCell ref="U524:U525"/>
    <mergeCell ref="J524:J525"/>
    <mergeCell ref="K524:K525"/>
    <mergeCell ref="L524:L525"/>
    <mergeCell ref="M524:M525"/>
    <mergeCell ref="N524:N525"/>
    <mergeCell ref="O524:O525"/>
    <mergeCell ref="W524:W525"/>
    <mergeCell ref="X524:X525"/>
    <mergeCell ref="S586:S587"/>
    <mergeCell ref="V524:V525"/>
    <mergeCell ref="Y524:Y525"/>
    <mergeCell ref="Z524:Z525"/>
    <mergeCell ref="AA524:AA525"/>
    <mergeCell ref="P524:P525"/>
    <mergeCell ref="Q524:Q525"/>
    <mergeCell ref="R524:R525"/>
    <mergeCell ref="S524:S525"/>
    <mergeCell ref="T524:T525"/>
    <mergeCell ref="H653:H654"/>
    <mergeCell ref="I653:I654"/>
    <mergeCell ref="AB524:AB525"/>
    <mergeCell ref="C586:C587"/>
    <mergeCell ref="E586:E587"/>
    <mergeCell ref="G586:G587"/>
    <mergeCell ref="I586:I587"/>
    <mergeCell ref="M586:M587"/>
    <mergeCell ref="O586:O587"/>
    <mergeCell ref="Q586:Q587"/>
    <mergeCell ref="X653:X654"/>
    <mergeCell ref="Y653:Y654"/>
    <mergeCell ref="U586:U587"/>
    <mergeCell ref="Y586:Y587"/>
    <mergeCell ref="AA586:AA587"/>
    <mergeCell ref="B653:B654"/>
    <mergeCell ref="C653:C654"/>
    <mergeCell ref="E653:E654"/>
    <mergeCell ref="F653:F654"/>
    <mergeCell ref="G653:G654"/>
    <mergeCell ref="P655:P656"/>
    <mergeCell ref="Q655:Q656"/>
    <mergeCell ref="N653:N654"/>
    <mergeCell ref="Z653:Z654"/>
    <mergeCell ref="O653:O654"/>
    <mergeCell ref="P653:P654"/>
    <mergeCell ref="Q653:Q654"/>
    <mergeCell ref="R653:R654"/>
    <mergeCell ref="S653:S654"/>
    <mergeCell ref="T653:T654"/>
    <mergeCell ref="U653:U654"/>
    <mergeCell ref="V653:V654"/>
    <mergeCell ref="W653:W654"/>
    <mergeCell ref="J653:J654"/>
    <mergeCell ref="L653:L654"/>
    <mergeCell ref="M653:M654"/>
    <mergeCell ref="AA653:AA654"/>
    <mergeCell ref="AB653:AB654"/>
    <mergeCell ref="B655:B656"/>
    <mergeCell ref="C655:C656"/>
    <mergeCell ref="E655:E656"/>
    <mergeCell ref="F655:F656"/>
    <mergeCell ref="G655:G656"/>
    <mergeCell ref="H655:H656"/>
    <mergeCell ref="I655:I656"/>
    <mergeCell ref="AB655:AB656"/>
    <mergeCell ref="S655:S656"/>
    <mergeCell ref="T655:T656"/>
    <mergeCell ref="U655:U656"/>
    <mergeCell ref="V655:V656"/>
    <mergeCell ref="H657:H658"/>
    <mergeCell ref="I657:I658"/>
    <mergeCell ref="J657:J658"/>
    <mergeCell ref="L657:L658"/>
    <mergeCell ref="M657:M658"/>
    <mergeCell ref="J655:J656"/>
    <mergeCell ref="W655:W656"/>
    <mergeCell ref="X655:X656"/>
    <mergeCell ref="Y655:Y656"/>
    <mergeCell ref="Z655:Z656"/>
    <mergeCell ref="AA655:AA656"/>
    <mergeCell ref="L655:L656"/>
    <mergeCell ref="M655:M656"/>
    <mergeCell ref="N655:N656"/>
    <mergeCell ref="O655:O656"/>
    <mergeCell ref="R655:R656"/>
    <mergeCell ref="N657:N658"/>
    <mergeCell ref="B657:B658"/>
    <mergeCell ref="C657:C658"/>
    <mergeCell ref="E657:E658"/>
    <mergeCell ref="F657:F658"/>
    <mergeCell ref="G657:G658"/>
    <mergeCell ref="Z657:Z658"/>
    <mergeCell ref="O657:O658"/>
    <mergeCell ref="P657:P658"/>
    <mergeCell ref="Q657:Q658"/>
    <mergeCell ref="R657:R658"/>
    <mergeCell ref="S657:S658"/>
    <mergeCell ref="T657:T658"/>
    <mergeCell ref="U657:U658"/>
    <mergeCell ref="V657:V658"/>
    <mergeCell ref="W657:W658"/>
    <mergeCell ref="X657:X658"/>
    <mergeCell ref="Y657:Y658"/>
    <mergeCell ref="P660:P661"/>
    <mergeCell ref="Q660:Q661"/>
    <mergeCell ref="R660:R661"/>
    <mergeCell ref="S660:S661"/>
    <mergeCell ref="W660:W661"/>
    <mergeCell ref="X660:X661"/>
    <mergeCell ref="Y660:Y661"/>
    <mergeCell ref="AA657:AA658"/>
    <mergeCell ref="AB657:AB658"/>
    <mergeCell ref="B660:B661"/>
    <mergeCell ref="C660:C661"/>
    <mergeCell ref="E660:E661"/>
    <mergeCell ref="F660:F661"/>
    <mergeCell ref="G660:G661"/>
    <mergeCell ref="H660:H661"/>
    <mergeCell ref="I660:I661"/>
    <mergeCell ref="AB660:AB661"/>
    <mergeCell ref="U663:U664"/>
    <mergeCell ref="V663:V664"/>
    <mergeCell ref="U660:U661"/>
    <mergeCell ref="V660:V661"/>
    <mergeCell ref="P663:P664"/>
    <mergeCell ref="Q663:Q664"/>
    <mergeCell ref="R663:R664"/>
    <mergeCell ref="S663:S664"/>
    <mergeCell ref="T663:T664"/>
    <mergeCell ref="J663:J664"/>
    <mergeCell ref="L663:L664"/>
    <mergeCell ref="M663:M664"/>
    <mergeCell ref="J660:J661"/>
    <mergeCell ref="I663:I664"/>
    <mergeCell ref="O663:O664"/>
    <mergeCell ref="N663:N664"/>
    <mergeCell ref="Z660:Z661"/>
    <mergeCell ref="AA660:AA661"/>
    <mergeCell ref="L660:L661"/>
    <mergeCell ref="M660:M661"/>
    <mergeCell ref="N660:N661"/>
    <mergeCell ref="O660:O661"/>
    <mergeCell ref="T660:T661"/>
    <mergeCell ref="B663:B664"/>
    <mergeCell ref="C663:C664"/>
    <mergeCell ref="E663:E664"/>
    <mergeCell ref="F663:F664"/>
    <mergeCell ref="G663:G664"/>
    <mergeCell ref="H663:H664"/>
    <mergeCell ref="AA663:AA664"/>
    <mergeCell ref="AB663:AB664"/>
    <mergeCell ref="W663:W664"/>
    <mergeCell ref="Z666:Z667"/>
    <mergeCell ref="AA666:AA667"/>
    <mergeCell ref="V666:V667"/>
    <mergeCell ref="Z663:Z664"/>
    <mergeCell ref="X663:X664"/>
    <mergeCell ref="Y663:Y664"/>
    <mergeCell ref="B666:B667"/>
    <mergeCell ref="C666:C667"/>
    <mergeCell ref="E666:E667"/>
    <mergeCell ref="F666:F667"/>
    <mergeCell ref="G666:G667"/>
    <mergeCell ref="H666:H667"/>
    <mergeCell ref="I666:I667"/>
    <mergeCell ref="AB666:AB667"/>
    <mergeCell ref="W666:W667"/>
    <mergeCell ref="X666:X667"/>
    <mergeCell ref="I669:I670"/>
    <mergeCell ref="J669:J670"/>
    <mergeCell ref="L669:L670"/>
    <mergeCell ref="M669:M670"/>
    <mergeCell ref="J666:J667"/>
    <mergeCell ref="Y666:Y667"/>
    <mergeCell ref="L666:L667"/>
    <mergeCell ref="M666:M667"/>
    <mergeCell ref="N666:N667"/>
    <mergeCell ref="O666:O667"/>
    <mergeCell ref="T666:T667"/>
    <mergeCell ref="U666:U667"/>
    <mergeCell ref="P666:P667"/>
    <mergeCell ref="Q666:Q667"/>
    <mergeCell ref="R666:R667"/>
    <mergeCell ref="S666:S667"/>
    <mergeCell ref="N669:N670"/>
    <mergeCell ref="B669:B670"/>
    <mergeCell ref="C669:C670"/>
    <mergeCell ref="E669:E670"/>
    <mergeCell ref="F669:F670"/>
    <mergeCell ref="G669:G670"/>
    <mergeCell ref="H669:H670"/>
    <mergeCell ref="Z669:Z670"/>
    <mergeCell ref="O669:O670"/>
    <mergeCell ref="P669:P670"/>
    <mergeCell ref="Q669:Q670"/>
    <mergeCell ref="R669:R670"/>
    <mergeCell ref="S669:S670"/>
    <mergeCell ref="T669:T670"/>
    <mergeCell ref="U669:U670"/>
    <mergeCell ref="V669:V670"/>
    <mergeCell ref="W669:W670"/>
    <mergeCell ref="X669:X670"/>
    <mergeCell ref="Y669:Y670"/>
    <mergeCell ref="P672:P673"/>
    <mergeCell ref="Q672:Q673"/>
    <mergeCell ref="R672:R673"/>
    <mergeCell ref="S672:S673"/>
    <mergeCell ref="W672:W673"/>
    <mergeCell ref="X672:X673"/>
    <mergeCell ref="Y672:Y673"/>
    <mergeCell ref="AA669:AA670"/>
    <mergeCell ref="AB669:AB670"/>
    <mergeCell ref="B672:B673"/>
    <mergeCell ref="C672:C673"/>
    <mergeCell ref="E672:E673"/>
    <mergeCell ref="F672:F673"/>
    <mergeCell ref="G672:G673"/>
    <mergeCell ref="H672:H673"/>
    <mergeCell ref="I672:I673"/>
    <mergeCell ref="AB672:AB673"/>
    <mergeCell ref="U675:U676"/>
    <mergeCell ref="V675:V676"/>
    <mergeCell ref="U672:U673"/>
    <mergeCell ref="V672:V673"/>
    <mergeCell ref="P675:P676"/>
    <mergeCell ref="Q675:Q676"/>
    <mergeCell ref="R675:R676"/>
    <mergeCell ref="S675:S676"/>
    <mergeCell ref="T675:T676"/>
    <mergeCell ref="J675:J676"/>
    <mergeCell ref="L675:L676"/>
    <mergeCell ref="M675:M676"/>
    <mergeCell ref="J672:J673"/>
    <mergeCell ref="I675:I676"/>
    <mergeCell ref="O675:O676"/>
    <mergeCell ref="N675:N676"/>
    <mergeCell ref="Z672:Z673"/>
    <mergeCell ref="AA672:AA673"/>
    <mergeCell ref="L672:L673"/>
    <mergeCell ref="M672:M673"/>
    <mergeCell ref="N672:N673"/>
    <mergeCell ref="O672:O673"/>
    <mergeCell ref="T672:T673"/>
    <mergeCell ref="B675:B676"/>
    <mergeCell ref="C675:C676"/>
    <mergeCell ref="E675:E676"/>
    <mergeCell ref="F675:F676"/>
    <mergeCell ref="G675:G676"/>
    <mergeCell ref="H675:H676"/>
    <mergeCell ref="AA675:AA676"/>
    <mergeCell ref="AB675:AB676"/>
    <mergeCell ref="W675:W676"/>
    <mergeCell ref="Z678:Z679"/>
    <mergeCell ref="AA678:AA679"/>
    <mergeCell ref="V678:V679"/>
    <mergeCell ref="Z675:Z676"/>
    <mergeCell ref="X675:X676"/>
    <mergeCell ref="Y675:Y676"/>
    <mergeCell ref="B678:B679"/>
    <mergeCell ref="C678:C679"/>
    <mergeCell ref="E678:E679"/>
    <mergeCell ref="F678:F679"/>
    <mergeCell ref="G678:G679"/>
    <mergeCell ref="H678:H679"/>
    <mergeCell ref="I678:I679"/>
    <mergeCell ref="AB678:AB679"/>
    <mergeCell ref="W678:W679"/>
    <mergeCell ref="X678:X679"/>
    <mergeCell ref="I681:I682"/>
    <mergeCell ref="J681:J682"/>
    <mergeCell ref="L681:L682"/>
    <mergeCell ref="M681:M682"/>
    <mergeCell ref="J678:J679"/>
    <mergeCell ref="Y678:Y679"/>
    <mergeCell ref="L678:L679"/>
    <mergeCell ref="M678:M679"/>
    <mergeCell ref="N678:N679"/>
    <mergeCell ref="O678:O679"/>
    <mergeCell ref="T678:T679"/>
    <mergeCell ref="U678:U679"/>
    <mergeCell ref="P678:P679"/>
    <mergeCell ref="Q678:Q679"/>
    <mergeCell ref="R678:R679"/>
    <mergeCell ref="S678:S679"/>
    <mergeCell ref="N681:N682"/>
    <mergeCell ref="B681:B682"/>
    <mergeCell ref="C681:C682"/>
    <mergeCell ref="E681:E682"/>
    <mergeCell ref="F681:F682"/>
    <mergeCell ref="G681:G682"/>
    <mergeCell ref="H681:H682"/>
    <mergeCell ref="I684:I685"/>
    <mergeCell ref="J684:J685"/>
    <mergeCell ref="U681:U682"/>
    <mergeCell ref="V681:V682"/>
    <mergeCell ref="W681:W682"/>
    <mergeCell ref="X681:X682"/>
    <mergeCell ref="O681:O682"/>
    <mergeCell ref="P681:P682"/>
    <mergeCell ref="Q681:Q682"/>
    <mergeCell ref="R681:R682"/>
    <mergeCell ref="B684:B685"/>
    <mergeCell ref="C684:C685"/>
    <mergeCell ref="E684:E685"/>
    <mergeCell ref="F684:F685"/>
    <mergeCell ref="G684:G685"/>
    <mergeCell ref="H684:H685"/>
    <mergeCell ref="M684:M685"/>
    <mergeCell ref="N684:N685"/>
    <mergeCell ref="O684:O685"/>
    <mergeCell ref="P684:P685"/>
    <mergeCell ref="AA681:AA682"/>
    <mergeCell ref="AB681:AB682"/>
    <mergeCell ref="Y681:Y682"/>
    <mergeCell ref="Z681:Z682"/>
    <mergeCell ref="S681:S682"/>
    <mergeCell ref="T681:T682"/>
    <mergeCell ref="X684:X685"/>
    <mergeCell ref="Y684:Y685"/>
    <mergeCell ref="Z684:Z685"/>
    <mergeCell ref="AA684:AA685"/>
    <mergeCell ref="AB684:AB685"/>
    <mergeCell ref="Q684:Q685"/>
    <mergeCell ref="R684:R685"/>
    <mergeCell ref="S684:S685"/>
    <mergeCell ref="T684:T685"/>
    <mergeCell ref="U684:U685"/>
    <mergeCell ref="W642:W643"/>
    <mergeCell ref="B687:B688"/>
    <mergeCell ref="C687:C688"/>
    <mergeCell ref="E687:E688"/>
    <mergeCell ref="F687:F688"/>
    <mergeCell ref="G687:G688"/>
    <mergeCell ref="H687:H688"/>
    <mergeCell ref="W684:W685"/>
    <mergeCell ref="V684:V685"/>
    <mergeCell ref="L684:L685"/>
    <mergeCell ref="T687:T688"/>
    <mergeCell ref="I687:I688"/>
    <mergeCell ref="J687:J688"/>
    <mergeCell ref="L687:L688"/>
    <mergeCell ref="M687:M688"/>
    <mergeCell ref="N687:N688"/>
    <mergeCell ref="V687:V688"/>
    <mergeCell ref="W687:W688"/>
    <mergeCell ref="X687:X688"/>
    <mergeCell ref="Y687:Y688"/>
    <mergeCell ref="Z687:Z688"/>
    <mergeCell ref="O687:O688"/>
    <mergeCell ref="P687:P688"/>
    <mergeCell ref="Q687:Q688"/>
    <mergeCell ref="R687:R688"/>
    <mergeCell ref="S687:S688"/>
    <mergeCell ref="AA687:AA688"/>
    <mergeCell ref="AB687:AB688"/>
    <mergeCell ref="B690:B691"/>
    <mergeCell ref="C690:C691"/>
    <mergeCell ref="E690:E691"/>
    <mergeCell ref="F690:F691"/>
    <mergeCell ref="G690:G691"/>
    <mergeCell ref="H690:H691"/>
    <mergeCell ref="I690:I691"/>
    <mergeCell ref="J690:J691"/>
    <mergeCell ref="M690:M691"/>
    <mergeCell ref="N690:N691"/>
    <mergeCell ref="O690:O691"/>
    <mergeCell ref="P690:P691"/>
    <mergeCell ref="W558:W559"/>
    <mergeCell ref="W566:W567"/>
    <mergeCell ref="W574:W575"/>
    <mergeCell ref="W626:W627"/>
    <mergeCell ref="W634:W635"/>
    <mergeCell ref="U687:U688"/>
    <mergeCell ref="Q690:Q691"/>
    <mergeCell ref="R690:R691"/>
    <mergeCell ref="S690:S691"/>
    <mergeCell ref="T690:T691"/>
    <mergeCell ref="U690:U691"/>
    <mergeCell ref="V690:V691"/>
    <mergeCell ref="W690:W691"/>
    <mergeCell ref="X690:X691"/>
    <mergeCell ref="Y690:Y691"/>
    <mergeCell ref="Z690:Z691"/>
    <mergeCell ref="AA690:AA691"/>
    <mergeCell ref="AB690:AB691"/>
    <mergeCell ref="B693:B694"/>
    <mergeCell ref="C693:C694"/>
    <mergeCell ref="E693:E694"/>
    <mergeCell ref="F693:F694"/>
    <mergeCell ref="G693:G694"/>
    <mergeCell ref="H693:H694"/>
    <mergeCell ref="I693:I694"/>
    <mergeCell ref="J693:J694"/>
    <mergeCell ref="L693:L694"/>
    <mergeCell ref="M693:M694"/>
    <mergeCell ref="N693:N694"/>
    <mergeCell ref="K653:K654"/>
    <mergeCell ref="K684:K685"/>
    <mergeCell ref="K687:K688"/>
    <mergeCell ref="K693:K694"/>
    <mergeCell ref="L690:L691"/>
    <mergeCell ref="O693:O694"/>
    <mergeCell ref="P693:P694"/>
    <mergeCell ref="Q693:Q694"/>
    <mergeCell ref="R693:R694"/>
    <mergeCell ref="S693:S694"/>
    <mergeCell ref="T693:T694"/>
    <mergeCell ref="U693:U694"/>
    <mergeCell ref="V693:V694"/>
    <mergeCell ref="W693:W694"/>
    <mergeCell ref="X693:X694"/>
    <mergeCell ref="Y693:Y694"/>
    <mergeCell ref="Z693:Z694"/>
    <mergeCell ref="AA693:AA694"/>
    <mergeCell ref="AB693:AB694"/>
    <mergeCell ref="B696:B697"/>
    <mergeCell ref="C696:C697"/>
    <mergeCell ref="E696:E697"/>
    <mergeCell ref="F696:F697"/>
    <mergeCell ref="G696:G697"/>
    <mergeCell ref="H696:H697"/>
    <mergeCell ref="I696:I697"/>
    <mergeCell ref="J696:J697"/>
    <mergeCell ref="K696:K697"/>
    <mergeCell ref="L696:L697"/>
    <mergeCell ref="M696:M697"/>
    <mergeCell ref="N696:N697"/>
    <mergeCell ref="O696:O697"/>
    <mergeCell ref="P696:P697"/>
    <mergeCell ref="Q696:Q697"/>
    <mergeCell ref="R696:R697"/>
    <mergeCell ref="S696:S697"/>
    <mergeCell ref="T696:T697"/>
    <mergeCell ref="U696:U697"/>
    <mergeCell ref="V696:V697"/>
    <mergeCell ref="W696:W697"/>
    <mergeCell ref="X696:X697"/>
    <mergeCell ref="Y696:Y697"/>
    <mergeCell ref="Z696:Z697"/>
    <mergeCell ref="AA696:AA697"/>
    <mergeCell ref="AB696:AB697"/>
    <mergeCell ref="B699:B700"/>
    <mergeCell ref="C699:C700"/>
    <mergeCell ref="E699:E700"/>
    <mergeCell ref="F699:F700"/>
    <mergeCell ref="G699:G700"/>
    <mergeCell ref="H699:H700"/>
    <mergeCell ref="I699:I700"/>
    <mergeCell ref="J699:J700"/>
    <mergeCell ref="K699:K700"/>
    <mergeCell ref="L699:L700"/>
    <mergeCell ref="M699:M700"/>
    <mergeCell ref="N699:N700"/>
    <mergeCell ref="O699:O700"/>
    <mergeCell ref="P699:P700"/>
    <mergeCell ref="Q699:Q700"/>
    <mergeCell ref="R699:R700"/>
    <mergeCell ref="S699:S700"/>
    <mergeCell ref="T699:T700"/>
    <mergeCell ref="U699:U700"/>
    <mergeCell ref="V699:V700"/>
    <mergeCell ref="W699:W700"/>
    <mergeCell ref="X699:X700"/>
    <mergeCell ref="Y699:Y700"/>
    <mergeCell ref="Z699:Z700"/>
    <mergeCell ref="AA699:AA700"/>
    <mergeCell ref="AB699:AB700"/>
    <mergeCell ref="B702:B703"/>
    <mergeCell ref="C702:C703"/>
    <mergeCell ref="E702:E703"/>
    <mergeCell ref="F702:F703"/>
    <mergeCell ref="G702:G703"/>
    <mergeCell ref="H702:H703"/>
    <mergeCell ref="I702:I703"/>
    <mergeCell ref="J702:J703"/>
    <mergeCell ref="K702:K703"/>
    <mergeCell ref="L702:L703"/>
    <mergeCell ref="M702:M703"/>
    <mergeCell ref="N702:N703"/>
    <mergeCell ref="O702:O703"/>
    <mergeCell ref="P702:P703"/>
    <mergeCell ref="Q702:Q703"/>
    <mergeCell ref="R702:R703"/>
    <mergeCell ref="S702:S703"/>
    <mergeCell ref="T702:T703"/>
    <mergeCell ref="U702:U703"/>
    <mergeCell ref="V702:V703"/>
    <mergeCell ref="W702:W703"/>
    <mergeCell ref="X702:X703"/>
    <mergeCell ref="Y702:Y703"/>
    <mergeCell ref="Z702:Z703"/>
    <mergeCell ref="AA702:AA703"/>
    <mergeCell ref="AB702:AB703"/>
    <mergeCell ref="AC397:AD397"/>
    <mergeCell ref="AE397:AF397"/>
    <mergeCell ref="AG397:AH397"/>
    <mergeCell ref="AI397:AJ397"/>
    <mergeCell ref="AK397:AL397"/>
    <mergeCell ref="AM397:AN397"/>
    <mergeCell ref="AO517:AP517"/>
    <mergeCell ref="AQ517:AR517"/>
    <mergeCell ref="AC585:AD585"/>
    <mergeCell ref="AE585:AF585"/>
    <mergeCell ref="AG585:AH585"/>
    <mergeCell ref="AI585:AJ585"/>
    <mergeCell ref="AK585:AL585"/>
    <mergeCell ref="AM585:AN585"/>
    <mergeCell ref="AO585:AP585"/>
    <mergeCell ref="AQ585:AR585"/>
    <mergeCell ref="K566:K567"/>
    <mergeCell ref="K558:K559"/>
    <mergeCell ref="K574:K575"/>
    <mergeCell ref="K626:K627"/>
    <mergeCell ref="K634:K635"/>
    <mergeCell ref="K642:K643"/>
  </mergeCells>
  <printOptions/>
  <pageMargins left="0.4724409448818898" right="0.15748031496062992" top="0.2362204724409449" bottom="0.15748031496062992" header="0.2362204724409449" footer="0.15748031496062992"/>
  <pageSetup fitToHeight="7" fitToWidth="1" horizontalDpi="600" verticalDpi="600" orientation="landscape" paperSize="9" scale="58" r:id="rId3"/>
  <rowBreaks count="3" manualBreakCount="3">
    <brk id="322" max="27" man="1"/>
    <brk id="406" max="27" man="1"/>
    <brk id="560" max="27"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M81"/>
  <sheetViews>
    <sheetView tabSelected="1" zoomScalePageLayoutView="0" workbookViewId="0" topLeftCell="A1">
      <pane xSplit="2" topLeftCell="C1" activePane="topRight" state="frozen"/>
      <selection pane="topLeft" activeCell="A46" sqref="A46"/>
      <selection pane="topRight" activeCell="B13" sqref="B13"/>
    </sheetView>
  </sheetViews>
  <sheetFormatPr defaultColWidth="9.00390625" defaultRowHeight="12.75"/>
  <cols>
    <col min="1" max="1" width="6.75390625" style="136" customWidth="1"/>
    <col min="2" max="2" width="40.875" style="136" customWidth="1"/>
    <col min="3" max="3" width="19.375" style="215" customWidth="1"/>
    <col min="4" max="13" width="12.875" style="136" customWidth="1"/>
    <col min="14" max="16384" width="9.125" style="136" customWidth="1"/>
  </cols>
  <sheetData>
    <row r="1" ht="15" customHeight="1"/>
    <row r="2" spans="1:12" ht="16.5" customHeight="1">
      <c r="A2" s="713" t="s">
        <v>1190</v>
      </c>
      <c r="B2" s="713"/>
      <c r="C2" s="713"/>
      <c r="D2" s="713"/>
      <c r="E2" s="713"/>
      <c r="F2" s="713"/>
      <c r="G2" s="713"/>
      <c r="H2" s="713"/>
      <c r="I2" s="713"/>
      <c r="J2" s="713"/>
      <c r="K2" s="713"/>
      <c r="L2" s="713"/>
    </row>
    <row r="3" spans="1:12" ht="15">
      <c r="A3" s="714" t="s">
        <v>452</v>
      </c>
      <c r="B3" s="714"/>
      <c r="C3" s="714"/>
      <c r="D3" s="714"/>
      <c r="E3" s="714"/>
      <c r="F3" s="714"/>
      <c r="G3" s="714"/>
      <c r="H3" s="714"/>
      <c r="I3" s="714"/>
      <c r="J3" s="714"/>
      <c r="K3" s="714"/>
      <c r="L3" s="714"/>
    </row>
    <row r="4" spans="1:12" ht="15">
      <c r="A4" s="714" t="s">
        <v>1225</v>
      </c>
      <c r="B4" s="714"/>
      <c r="C4" s="714"/>
      <c r="D4" s="714"/>
      <c r="E4" s="714"/>
      <c r="F4" s="714"/>
      <c r="G4" s="714"/>
      <c r="H4" s="714"/>
      <c r="I4" s="714"/>
      <c r="J4" s="714"/>
      <c r="K4" s="714"/>
      <c r="L4" s="714"/>
    </row>
    <row r="6" spans="1:13" ht="12.75" customHeight="1">
      <c r="A6" s="711" t="s">
        <v>1220</v>
      </c>
      <c r="B6" s="711" t="s">
        <v>445</v>
      </c>
      <c r="C6" s="711" t="s">
        <v>998</v>
      </c>
      <c r="D6" s="711" t="s">
        <v>1191</v>
      </c>
      <c r="E6" s="711"/>
      <c r="F6" s="711"/>
      <c r="G6" s="711"/>
      <c r="H6" s="711"/>
      <c r="I6" s="711" t="s">
        <v>1192</v>
      </c>
      <c r="J6" s="711"/>
      <c r="K6" s="711"/>
      <c r="L6" s="711"/>
      <c r="M6" s="711"/>
    </row>
    <row r="7" spans="1:13" ht="12.75" customHeight="1">
      <c r="A7" s="711"/>
      <c r="B7" s="711"/>
      <c r="C7" s="711"/>
      <c r="D7" s="711" t="s">
        <v>446</v>
      </c>
      <c r="E7" s="711" t="s">
        <v>1202</v>
      </c>
      <c r="F7" s="711" t="s">
        <v>448</v>
      </c>
      <c r="G7" s="711" t="s">
        <v>449</v>
      </c>
      <c r="H7" s="711" t="s">
        <v>1206</v>
      </c>
      <c r="I7" s="711" t="s">
        <v>446</v>
      </c>
      <c r="J7" s="711" t="s">
        <v>1202</v>
      </c>
      <c r="K7" s="711" t="s">
        <v>448</v>
      </c>
      <c r="L7" s="711" t="s">
        <v>449</v>
      </c>
      <c r="M7" s="711" t="s">
        <v>1206</v>
      </c>
    </row>
    <row r="8" spans="1:13" ht="12.75">
      <c r="A8" s="711"/>
      <c r="B8" s="711"/>
      <c r="C8" s="711"/>
      <c r="D8" s="711"/>
      <c r="E8" s="711"/>
      <c r="F8" s="711"/>
      <c r="G8" s="711"/>
      <c r="H8" s="711"/>
      <c r="I8" s="711"/>
      <c r="J8" s="711"/>
      <c r="K8" s="711"/>
      <c r="L8" s="711"/>
      <c r="M8" s="711"/>
    </row>
    <row r="9" spans="1:13" ht="12.75">
      <c r="A9" s="551">
        <v>1</v>
      </c>
      <c r="B9" s="551">
        <v>2</v>
      </c>
      <c r="C9" s="551">
        <v>3</v>
      </c>
      <c r="D9" s="551">
        <v>4</v>
      </c>
      <c r="E9" s="551">
        <v>5</v>
      </c>
      <c r="F9" s="551">
        <v>6</v>
      </c>
      <c r="G9" s="551">
        <v>7</v>
      </c>
      <c r="H9" s="551">
        <v>8</v>
      </c>
      <c r="I9" s="551">
        <v>9</v>
      </c>
      <c r="J9" s="551">
        <v>10</v>
      </c>
      <c r="K9" s="551">
        <v>11</v>
      </c>
      <c r="L9" s="551">
        <v>12</v>
      </c>
      <c r="M9" s="551">
        <v>13</v>
      </c>
    </row>
    <row r="10" spans="1:13" ht="30" customHeight="1">
      <c r="A10" s="225"/>
      <c r="B10" s="715" t="s">
        <v>1196</v>
      </c>
      <c r="C10" s="715"/>
      <c r="D10" s="715"/>
      <c r="E10" s="715"/>
      <c r="F10" s="715"/>
      <c r="G10" s="715"/>
      <c r="H10" s="715"/>
      <c r="I10" s="715"/>
      <c r="J10" s="715"/>
      <c r="K10" s="715"/>
      <c r="L10" s="715"/>
      <c r="M10" s="372"/>
    </row>
    <row r="11" spans="1:13" ht="20.25" customHeight="1">
      <c r="A11" s="225"/>
      <c r="B11" s="568" t="s">
        <v>992</v>
      </c>
      <c r="C11" s="226"/>
      <c r="D11" s="157">
        <f>'СВОД сверка'!D11</f>
        <v>49789030.17</v>
      </c>
      <c r="E11" s="569">
        <f>'СВОД сверка'!E11</f>
        <v>549130.1699999999</v>
      </c>
      <c r="F11" s="569">
        <f>'СВОД сверка'!F11</f>
        <v>5655900</v>
      </c>
      <c r="G11" s="569">
        <f>'СВОД сверка'!G11</f>
        <v>41834000</v>
      </c>
      <c r="H11" s="569">
        <f>'СВОД сверка'!H11</f>
        <v>1750000</v>
      </c>
      <c r="I11" s="569">
        <f>'ГБ №1'!I11+БСМП!I11+ДГБ!I11+'ГП 1'!I11+'ГП 3'!I11+Стом!I11+Роддом!I11+УЗО!N11</f>
        <v>48759628.32000001</v>
      </c>
      <c r="J11" s="569">
        <f>'ГБ №1'!J11+БСМП!J11+ДГБ!J11+'ГП 1'!J11+'ГП 3'!J11+Стом!J11+Роддом!J11+УЗО!O11</f>
        <v>470931.77</v>
      </c>
      <c r="K11" s="569">
        <f>'ГБ №1'!K11+БСМП!K11+ДГБ!K11+'ГП 1'!K11+'ГП 3'!K11+Стом!K11+Роддом!K11+УЗО!P11</f>
        <v>5635355</v>
      </c>
      <c r="L11" s="569">
        <f>'ГБ №1'!L11+БСМП!L11+ДГБ!L11+'ГП 1'!L11+'ГП 3'!L11+Стом!L11+Роддом!L11+УЗО!Q11</f>
        <v>40967387.49</v>
      </c>
      <c r="M11" s="569">
        <f>'ГБ №1'!M11+БСМП!M11+ДГБ!M11+'ГП 1'!M11+'ГП 3'!M11+Стом!M11+Роддом!M11+УЗО!R11</f>
        <v>1685954.0599999998</v>
      </c>
    </row>
    <row r="12" spans="1:13" s="215" customFormat="1" ht="38.25">
      <c r="A12" s="542">
        <v>1</v>
      </c>
      <c r="B12" s="570" t="s">
        <v>1209</v>
      </c>
      <c r="C12" s="543" t="s">
        <v>1007</v>
      </c>
      <c r="D12" s="571">
        <f>'СВОД сверка'!D12</f>
        <v>549130.1699999999</v>
      </c>
      <c r="E12" s="572">
        <f>'СВОД сверка'!E12</f>
        <v>549130.1699999999</v>
      </c>
      <c r="F12" s="572">
        <f>'СВОД сверка'!F12</f>
        <v>0</v>
      </c>
      <c r="G12" s="572">
        <f>'СВОД сверка'!G12</f>
        <v>0</v>
      </c>
      <c r="H12" s="572">
        <f>'СВОД сверка'!H12</f>
        <v>0</v>
      </c>
      <c r="I12" s="572">
        <f>'ГБ №1'!I12+БСМП!I12+ДГБ!I12+'ГП 1'!I12+'ГП 3'!I12+Стом!I12+Роддом!I12+УЗО!N12</f>
        <v>470931.77</v>
      </c>
      <c r="J12" s="572">
        <f>'ГБ №1'!J12+БСМП!J12+ДГБ!J12+'ГП 1'!J12+'ГП 3'!J12+Стом!J12+Роддом!J12+УЗО!O12</f>
        <v>470931.77</v>
      </c>
      <c r="K12" s="572">
        <f>'ГБ №1'!K12+БСМП!K12+ДГБ!K12+'ГП 1'!K12+'ГП 3'!K12+Стом!K12+Роддом!K12+УЗО!P12</f>
        <v>0</v>
      </c>
      <c r="L12" s="572">
        <f>'ГБ №1'!L12+БСМП!L12+ДГБ!L12+'ГП 1'!L12+'ГП 3'!L12+Стом!L12+Роддом!L12+УЗО!Q12</f>
        <v>0</v>
      </c>
      <c r="M12" s="572">
        <f>'ГБ №1'!M12+БСМП!M12+ДГБ!M12+'ГП 1'!M12+'ГП 3'!M12+Стом!M12+Роддом!M12+УЗО!R12</f>
        <v>0</v>
      </c>
    </row>
    <row r="13" spans="1:13" ht="12.75">
      <c r="A13" s="527"/>
      <c r="B13" s="536" t="s">
        <v>1000</v>
      </c>
      <c r="C13" s="220" t="s">
        <v>1201</v>
      </c>
      <c r="D13" s="142">
        <f>'СВОД сверка'!D13</f>
        <v>484649.25</v>
      </c>
      <c r="E13" s="573">
        <f>'СВОД сверка'!E13</f>
        <v>484649.25</v>
      </c>
      <c r="F13" s="573">
        <f>'СВОД сверка'!F13</f>
        <v>0</v>
      </c>
      <c r="G13" s="573">
        <f>'СВОД сверка'!G13</f>
        <v>0</v>
      </c>
      <c r="H13" s="573">
        <f>'СВОД сверка'!H13</f>
        <v>0</v>
      </c>
      <c r="I13" s="573">
        <f>'ГБ №1'!I13+БСМП!I13+ДГБ!I13+'ГП 1'!I13+'ГП 3'!I13+Стом!I13+Роддом!I13+УЗО!N13</f>
        <v>406450.85</v>
      </c>
      <c r="J13" s="573">
        <f>'ГБ №1'!J13+БСМП!J13+ДГБ!J13+'ГП 1'!J13+'ГП 3'!J13+Стом!J13+Роддом!J13+УЗО!O13</f>
        <v>406450.85</v>
      </c>
      <c r="K13" s="573">
        <f>'ГБ №1'!K13+БСМП!K13+ДГБ!K13+'ГП 1'!K13+'ГП 3'!K13+Стом!K13+Роддом!K13+УЗО!P13</f>
        <v>0</v>
      </c>
      <c r="L13" s="573">
        <f>'ГБ №1'!L13+БСМП!L13+ДГБ!L13+'ГП 1'!L13+'ГП 3'!L13+Стом!L13+Роддом!L13+УЗО!Q13</f>
        <v>0</v>
      </c>
      <c r="M13" s="573">
        <f>'ГБ №1'!M13+БСМП!M13+ДГБ!M13+'ГП 1'!M13+'ГП 3'!M13+Стом!M13+Роддом!M13+УЗО!R13</f>
        <v>0</v>
      </c>
    </row>
    <row r="14" spans="1:13" ht="25.5">
      <c r="A14" s="527"/>
      <c r="B14" s="536" t="s">
        <v>1001</v>
      </c>
      <c r="C14" s="220" t="s">
        <v>1201</v>
      </c>
      <c r="D14" s="142">
        <f>'СВОД сверка'!D14</f>
        <v>50342.46</v>
      </c>
      <c r="E14" s="573">
        <f>'СВОД сверка'!E14</f>
        <v>50342.46</v>
      </c>
      <c r="F14" s="573">
        <f>'СВОД сверка'!F14</f>
        <v>0</v>
      </c>
      <c r="G14" s="573">
        <f>'СВОД сверка'!G14</f>
        <v>0</v>
      </c>
      <c r="H14" s="573">
        <f>'СВОД сверка'!H14</f>
        <v>0</v>
      </c>
      <c r="I14" s="573">
        <f>'ГБ №1'!I14+БСМП!I14+ДГБ!I14+'ГП 1'!I14+'ГП 3'!I14+Стом!I14+Роддом!I14+УЗО!N14</f>
        <v>50342.46</v>
      </c>
      <c r="J14" s="573">
        <f>'ГБ №1'!J14+БСМП!J14+ДГБ!J14+'ГП 1'!J14+'ГП 3'!J14+Стом!J14+Роддом!J14+УЗО!O14</f>
        <v>50342.46</v>
      </c>
      <c r="K14" s="573">
        <f>'ГБ №1'!K14+БСМП!K14+ДГБ!K14+'ГП 1'!K14+'ГП 3'!K14+Стом!K14+Роддом!K14+УЗО!P14</f>
        <v>0</v>
      </c>
      <c r="L14" s="573">
        <f>'ГБ №1'!L14+БСМП!L14+ДГБ!L14+'ГП 1'!L14+'ГП 3'!L14+Стом!L14+Роддом!L14+УЗО!Q14</f>
        <v>0</v>
      </c>
      <c r="M14" s="573">
        <f>'ГБ №1'!M14+БСМП!M14+ДГБ!M14+'ГП 1'!M14+'ГП 3'!M14+Стом!M14+Роддом!M14+УЗО!R14</f>
        <v>0</v>
      </c>
    </row>
    <row r="15" spans="1:13" ht="12.75">
      <c r="A15" s="527"/>
      <c r="B15" s="536" t="s">
        <v>1002</v>
      </c>
      <c r="C15" s="220" t="s">
        <v>1201</v>
      </c>
      <c r="D15" s="142">
        <f>'СВОД сверка'!D15</f>
        <v>14138.46</v>
      </c>
      <c r="E15" s="573">
        <f>'СВОД сверка'!E15</f>
        <v>14138.46</v>
      </c>
      <c r="F15" s="573">
        <f>'СВОД сверка'!F15</f>
        <v>0</v>
      </c>
      <c r="G15" s="573">
        <f>'СВОД сверка'!G15</f>
        <v>0</v>
      </c>
      <c r="H15" s="573">
        <f>'СВОД сверка'!H15</f>
        <v>0</v>
      </c>
      <c r="I15" s="573">
        <f>'ГБ №1'!I15+БСМП!I15+ДГБ!I15+'ГП 1'!I15+'ГП 3'!I15+Стом!I15+Роддом!I15+УЗО!N15</f>
        <v>14138.46</v>
      </c>
      <c r="J15" s="573">
        <f>'ГБ №1'!J15+БСМП!J15+ДГБ!J15+'ГП 1'!J15+'ГП 3'!J15+Стом!J15+Роддом!J15+УЗО!O15</f>
        <v>14138.46</v>
      </c>
      <c r="K15" s="573">
        <f>'ГБ №1'!K15+БСМП!K15+ДГБ!K15+'ГП 1'!K15+'ГП 3'!K15+Стом!K15+Роддом!K15+УЗО!P15</f>
        <v>0</v>
      </c>
      <c r="L15" s="573">
        <f>'ГБ №1'!L15+БСМП!L15+ДГБ!L15+'ГП 1'!L15+'ГП 3'!L15+Стом!L15+Роддом!L15+УЗО!Q15</f>
        <v>0</v>
      </c>
      <c r="M15" s="573">
        <f>'ГБ №1'!M15+БСМП!M15+ДГБ!M15+'ГП 1'!M15+'ГП 3'!M15+Стом!M15+Роддом!M15+УЗО!R15</f>
        <v>0</v>
      </c>
    </row>
    <row r="16" spans="1:13" s="574" customFormat="1" ht="51">
      <c r="A16" s="542">
        <v>2</v>
      </c>
      <c r="B16" s="570" t="s">
        <v>1210</v>
      </c>
      <c r="C16" s="543" t="s">
        <v>1007</v>
      </c>
      <c r="D16" s="571">
        <f>'СВОД сверка'!D16</f>
        <v>4195400</v>
      </c>
      <c r="E16" s="572">
        <f>'СВОД сверка'!E16</f>
        <v>0</v>
      </c>
      <c r="F16" s="572">
        <f>'СВОД сверка'!F16</f>
        <v>1005100</v>
      </c>
      <c r="G16" s="572">
        <f>'СВОД сверка'!G16</f>
        <v>3190300</v>
      </c>
      <c r="H16" s="572">
        <f>'СВОД сверка'!H16</f>
        <v>0</v>
      </c>
      <c r="I16" s="572">
        <f>'ГБ №1'!I16+БСМП!I16+ДГБ!I16+'ГП 1'!I16+'ГП 3'!I16+Стом!I16+Роддом!I16+УЗО!N16</f>
        <v>4190668.0300000003</v>
      </c>
      <c r="J16" s="572">
        <f>'ГБ №1'!J16+БСМП!J16+ДГБ!J16+'ГП 1'!J16+'ГП 3'!J16+Стом!J16+Роддом!J16+УЗО!O16</f>
        <v>0</v>
      </c>
      <c r="K16" s="572">
        <f>'ГБ №1'!K16+БСМП!K16+ДГБ!K16+'ГП 1'!K16+'ГП 3'!K16+Стом!K16+Роддом!K16+УЗО!P16</f>
        <v>1005100</v>
      </c>
      <c r="L16" s="572">
        <f>'ГБ №1'!L16+БСМП!L16+ДГБ!L16+'ГП 1'!L16+'ГП 3'!L16+Стом!L16+Роддом!L16+УЗО!Q16</f>
        <v>3185568.0300000003</v>
      </c>
      <c r="M16" s="572">
        <f>'ГБ №1'!M16+БСМП!M16+ДГБ!M16+'ГП 1'!M16+'ГП 3'!M16+Стом!M16+Роддом!M16+УЗО!R16</f>
        <v>0</v>
      </c>
    </row>
    <row r="17" spans="1:13" s="2" customFormat="1" ht="25.5">
      <c r="A17" s="141"/>
      <c r="B17" s="575" t="s">
        <v>456</v>
      </c>
      <c r="C17" s="220" t="s">
        <v>999</v>
      </c>
      <c r="D17" s="142">
        <f>'СВОД сверка'!D17</f>
        <v>31400</v>
      </c>
      <c r="E17" s="573">
        <f>'СВОД сверка'!E17</f>
        <v>0</v>
      </c>
      <c r="F17" s="573">
        <f>'СВОД сверка'!F17</f>
        <v>0</v>
      </c>
      <c r="G17" s="573">
        <f>'СВОД сверка'!G17</f>
        <v>31400</v>
      </c>
      <c r="H17" s="573">
        <f>'СВОД сверка'!H17</f>
        <v>0</v>
      </c>
      <c r="I17" s="573">
        <f>'ГБ №1'!I17+БСМП!I17+ДГБ!I17+'ГП 1'!I17+'ГП 3'!I17+Стом!I17+Роддом!I17+УЗО!N17</f>
        <v>27361.02</v>
      </c>
      <c r="J17" s="573">
        <f>'ГБ №1'!J17+БСМП!J17+ДГБ!J17+'ГП 1'!J17+'ГП 3'!J17+Стом!J17+Роддом!J17+УЗО!O17</f>
        <v>0</v>
      </c>
      <c r="K17" s="573">
        <f>'ГБ №1'!K17+БСМП!K17+ДГБ!K17+'ГП 1'!K17+'ГП 3'!K17+Стом!K17+Роддом!K17+УЗО!P17</f>
        <v>0</v>
      </c>
      <c r="L17" s="573">
        <f>'ГБ №1'!L17+БСМП!L17+ДГБ!L17+'ГП 1'!L17+'ГП 3'!L17+Стом!L17+Роддом!L17+УЗО!Q17</f>
        <v>27361.02</v>
      </c>
      <c r="M17" s="573">
        <f>'ГБ №1'!M17+БСМП!M17+ДГБ!M17+'ГП 1'!M17+'ГП 3'!M17+Стом!M17+Роддом!M17+УЗО!R17</f>
        <v>0</v>
      </c>
    </row>
    <row r="18" spans="1:13" s="2" customFormat="1" ht="25.5">
      <c r="A18" s="565"/>
      <c r="B18" s="575" t="s">
        <v>456</v>
      </c>
      <c r="C18" s="220" t="s">
        <v>1101</v>
      </c>
      <c r="D18" s="142">
        <f>'СВОД сверка'!D18</f>
        <v>175000</v>
      </c>
      <c r="E18" s="573">
        <f>'СВОД сверка'!E18</f>
        <v>0</v>
      </c>
      <c r="F18" s="573">
        <f>'СВОД сверка'!F18</f>
        <v>0</v>
      </c>
      <c r="G18" s="573">
        <f>'СВОД сверка'!G18</f>
        <v>175000</v>
      </c>
      <c r="H18" s="573">
        <f>'СВОД сверка'!H18</f>
        <v>0</v>
      </c>
      <c r="I18" s="573">
        <f>'ГБ №1'!I18+БСМП!I18+ДГБ!I18+'ГП 1'!I18+'ГП 3'!I18+Стом!I18+Роддом!I18+УЗО!N18</f>
        <v>174443.09</v>
      </c>
      <c r="J18" s="573">
        <f>'ГБ №1'!J18+БСМП!J18+ДГБ!J18+'ГП 1'!J18+'ГП 3'!J18+Стом!J18+Роддом!J18+УЗО!O18</f>
        <v>0</v>
      </c>
      <c r="K18" s="573">
        <f>'ГБ №1'!K18+БСМП!K18+ДГБ!K18+'ГП 1'!K18+'ГП 3'!K18+Стом!K18+Роддом!K18+УЗО!P18</f>
        <v>0</v>
      </c>
      <c r="L18" s="573">
        <f>'ГБ №1'!L18+БСМП!L18+ДГБ!L18+'ГП 1'!L18+'ГП 3'!L18+Стом!L18+Роддом!L18+УЗО!Q18</f>
        <v>174443.09</v>
      </c>
      <c r="M18" s="573">
        <f>'ГБ №1'!M18+БСМП!M18+ДГБ!M18+'ГП 1'!M18+'ГП 3'!M18+Стом!M18+Роддом!M18+УЗО!R18</f>
        <v>0</v>
      </c>
    </row>
    <row r="19" spans="1:13" s="2" customFormat="1" ht="25.5">
      <c r="A19" s="565"/>
      <c r="B19" s="575" t="s">
        <v>456</v>
      </c>
      <c r="C19" s="220" t="s">
        <v>1097</v>
      </c>
      <c r="D19" s="142">
        <f>'СВОД сверка'!D19</f>
        <v>1005100</v>
      </c>
      <c r="E19" s="573">
        <f>'СВОД сверка'!E19</f>
        <v>0</v>
      </c>
      <c r="F19" s="573">
        <f>'СВОД сверка'!F19</f>
        <v>1005100</v>
      </c>
      <c r="G19" s="573">
        <f>'СВОД сверка'!G19</f>
        <v>0</v>
      </c>
      <c r="H19" s="573">
        <f>'СВОД сверка'!H19</f>
        <v>0</v>
      </c>
      <c r="I19" s="573">
        <f>'ГБ №1'!I19+БСМП!I19+ДГБ!I19+'ГП 1'!I19+'ГП 3'!I19+Стом!I19+Роддом!I19+УЗО!N19</f>
        <v>1005100</v>
      </c>
      <c r="J19" s="573">
        <f>'ГБ №1'!J19+БСМП!J19+ДГБ!J19+'ГП 1'!J19+'ГП 3'!J19+Стом!J19+Роддом!J19+УЗО!O19</f>
        <v>0</v>
      </c>
      <c r="K19" s="573">
        <f>'ГБ №1'!K19+БСМП!K19+ДГБ!K19+'ГП 1'!K19+'ГП 3'!K19+Стом!K19+Роддом!K19+УЗО!P19</f>
        <v>1005100</v>
      </c>
      <c r="L19" s="573">
        <f>'ГБ №1'!L19+БСМП!L19+ДГБ!L19+'ГП 1'!L19+'ГП 3'!L19+Стом!L19+Роддом!L19+УЗО!Q19</f>
        <v>0</v>
      </c>
      <c r="M19" s="573">
        <f>'ГБ №1'!M19+БСМП!M19+ДГБ!M19+'ГП 1'!M19+'ГП 3'!M19+Стом!M19+Роддом!M19+УЗО!R19</f>
        <v>0</v>
      </c>
    </row>
    <row r="20" spans="1:13" s="2" customFormat="1" ht="25.5">
      <c r="A20" s="565"/>
      <c r="B20" s="536" t="s">
        <v>1001</v>
      </c>
      <c r="C20" s="220" t="s">
        <v>1100</v>
      </c>
      <c r="D20" s="142">
        <f>'СВОД сверка'!D20</f>
        <v>500000</v>
      </c>
      <c r="E20" s="573">
        <f>'СВОД сверка'!E20</f>
        <v>0</v>
      </c>
      <c r="F20" s="573">
        <f>'СВОД сверка'!F20</f>
        <v>0</v>
      </c>
      <c r="G20" s="573">
        <f>'СВОД сверка'!G20</f>
        <v>500000</v>
      </c>
      <c r="H20" s="573">
        <f>'СВОД сверка'!H20</f>
        <v>0</v>
      </c>
      <c r="I20" s="573">
        <f>'ГБ №1'!I20+БСМП!I20+ДГБ!I20+'ГП 1'!I20+'ГП 3'!I20+Стом!I20+Роддом!I20+УЗО!N20</f>
        <v>500000</v>
      </c>
      <c r="J20" s="573">
        <f>'ГБ №1'!J20+БСМП!J20+ДГБ!J20+'ГП 1'!J20+'ГП 3'!J20+Стом!J20+Роддом!J20+УЗО!O20</f>
        <v>0</v>
      </c>
      <c r="K20" s="573">
        <f>'ГБ №1'!K20+БСМП!K20+ДГБ!K20+'ГП 1'!K20+'ГП 3'!K20+Стом!K20+Роддом!K20+УЗО!P20</f>
        <v>0</v>
      </c>
      <c r="L20" s="573">
        <f>'ГБ №1'!L20+БСМП!L20+ДГБ!L20+'ГП 1'!L20+'ГП 3'!L20+Стом!L20+Роддом!L20+УЗО!Q20</f>
        <v>500000</v>
      </c>
      <c r="M20" s="573">
        <f>'ГБ №1'!M20+БСМП!M20+ДГБ!M20+'ГП 1'!M20+'ГП 3'!M20+Стом!M20+Роддом!M20+УЗО!R20</f>
        <v>0</v>
      </c>
    </row>
    <row r="21" spans="1:13" s="2" customFormat="1" ht="12.75">
      <c r="A21" s="565"/>
      <c r="B21" s="536" t="s">
        <v>1002</v>
      </c>
      <c r="C21" s="220" t="s">
        <v>1100</v>
      </c>
      <c r="D21" s="142">
        <f>'СВОД сверка'!D21</f>
        <v>2258900</v>
      </c>
      <c r="E21" s="573">
        <f>'СВОД сверка'!E21</f>
        <v>0</v>
      </c>
      <c r="F21" s="573">
        <f>'СВОД сверка'!F21</f>
        <v>0</v>
      </c>
      <c r="G21" s="573">
        <f>'СВОД сверка'!G21</f>
        <v>2258900</v>
      </c>
      <c r="H21" s="573">
        <f>'СВОД сверка'!H21</f>
        <v>0</v>
      </c>
      <c r="I21" s="573">
        <f>'ГБ №1'!I21+БСМП!I21+ДГБ!I21+'ГП 1'!I21+'ГП 3'!I21+Стом!I21+Роддом!I21+УЗО!N21</f>
        <v>2258764.47</v>
      </c>
      <c r="J21" s="573">
        <f>'ГБ №1'!J21+БСМП!J21+ДГБ!J21+'ГП 1'!J21+'ГП 3'!J21+Стом!J21+Роддом!J21+УЗО!O21</f>
        <v>0</v>
      </c>
      <c r="K21" s="573">
        <f>'ГБ №1'!K21+БСМП!K21+ДГБ!K21+'ГП 1'!K21+'ГП 3'!K21+Стом!K21+Роддом!K21+УЗО!P21</f>
        <v>0</v>
      </c>
      <c r="L21" s="573">
        <f>'ГБ №1'!L21+БСМП!L21+ДГБ!L21+'ГП 1'!L21+'ГП 3'!L21+Стом!L21+Роддом!L21+УЗО!Q21</f>
        <v>2258764.47</v>
      </c>
      <c r="M21" s="573">
        <f>'ГБ №1'!M21+БСМП!M21+ДГБ!M21+'ГП 1'!M21+'ГП 3'!M21+Стом!M21+Роддом!M21+УЗО!R21</f>
        <v>0</v>
      </c>
    </row>
    <row r="22" spans="1:13" s="2" customFormat="1" ht="25.5">
      <c r="A22" s="565"/>
      <c r="B22" s="575" t="s">
        <v>1197</v>
      </c>
      <c r="C22" s="220" t="s">
        <v>1198</v>
      </c>
      <c r="D22" s="142">
        <f>'СВОД сверка'!D22</f>
        <v>225000</v>
      </c>
      <c r="E22" s="573">
        <f>'СВОД сверка'!E22</f>
        <v>0</v>
      </c>
      <c r="F22" s="573">
        <f>'СВОД сверка'!F22</f>
        <v>0</v>
      </c>
      <c r="G22" s="573">
        <f>'СВОД сверка'!G22</f>
        <v>225000</v>
      </c>
      <c r="H22" s="573">
        <f>'СВОД сверка'!H22</f>
        <v>0</v>
      </c>
      <c r="I22" s="573">
        <f>'ГБ №1'!I22+БСМП!I22+ДГБ!I22+'ГП 1'!I22+'ГП 3'!I22+Стом!I22+Роддом!I22+УЗО!N22</f>
        <v>224999.45</v>
      </c>
      <c r="J22" s="573">
        <f>'ГБ №1'!J22+БСМП!J22+ДГБ!J22+'ГП 1'!J22+'ГП 3'!J22+Стом!J22+Роддом!J22+УЗО!O22</f>
        <v>0</v>
      </c>
      <c r="K22" s="573">
        <f>'ГБ №1'!K22+БСМП!K22+ДГБ!K22+'ГП 1'!K22+'ГП 3'!K22+Стом!K22+Роддом!K22+УЗО!P22</f>
        <v>0</v>
      </c>
      <c r="L22" s="573">
        <f>'ГБ №1'!L22+БСМП!L22+ДГБ!L22+'ГП 1'!L22+'ГП 3'!L22+Стом!L22+Роддом!L22+УЗО!Q22</f>
        <v>224999.45</v>
      </c>
      <c r="M22" s="573">
        <f>'ГБ №1'!M22+БСМП!M22+ДГБ!M22+'ГП 1'!M22+'ГП 3'!M22+Стом!M22+Роддом!M22+УЗО!R22</f>
        <v>0</v>
      </c>
    </row>
    <row r="23" spans="1:13" s="556" customFormat="1" ht="51">
      <c r="A23" s="576">
        <v>3</v>
      </c>
      <c r="B23" s="570" t="s">
        <v>1211</v>
      </c>
      <c r="C23" s="543" t="s">
        <v>1007</v>
      </c>
      <c r="D23" s="571">
        <f>'СВОД сверка'!D23</f>
        <v>3550100</v>
      </c>
      <c r="E23" s="572">
        <f>'СВОД сверка'!E23</f>
        <v>0</v>
      </c>
      <c r="F23" s="572">
        <f>'СВОД сверка'!F23</f>
        <v>0</v>
      </c>
      <c r="G23" s="572">
        <f>'СВОД сверка'!G23</f>
        <v>3550100</v>
      </c>
      <c r="H23" s="572">
        <f>'СВОД сверка'!H23</f>
        <v>0</v>
      </c>
      <c r="I23" s="572">
        <f>'ГБ №1'!I23+БСМП!I23+ДГБ!I23+'ГП 1'!I23+'ГП 3'!I23+Стом!I23+Роддом!I23+УЗО!N23</f>
        <v>3521663.22</v>
      </c>
      <c r="J23" s="572">
        <f>'ГБ №1'!J23+БСМП!J23+ДГБ!J23+'ГП 1'!J23+'ГП 3'!J23+Стом!J23+Роддом!J23+УЗО!O23</f>
        <v>0</v>
      </c>
      <c r="K23" s="572">
        <f>'ГБ №1'!K23+БСМП!K23+ДГБ!K23+'ГП 1'!K23+'ГП 3'!K23+Стом!K23+Роддом!K23+УЗО!P23</f>
        <v>0</v>
      </c>
      <c r="L23" s="572">
        <f>'ГБ №1'!L23+БСМП!L23+ДГБ!L23+'ГП 1'!L23+'ГП 3'!L23+Стом!L23+Роддом!L23+УЗО!Q23</f>
        <v>3521663.22</v>
      </c>
      <c r="M23" s="572">
        <f>'ГБ №1'!M23+БСМП!M23+ДГБ!M23+'ГП 1'!M23+'ГП 3'!M23+Стом!M23+Роддом!M23+УЗО!R23</f>
        <v>0</v>
      </c>
    </row>
    <row r="24" spans="1:13" s="2" customFormat="1" ht="12.75" customHeight="1">
      <c r="A24" s="565"/>
      <c r="B24" s="536" t="s">
        <v>1000</v>
      </c>
      <c r="C24" s="220" t="s">
        <v>1003</v>
      </c>
      <c r="D24" s="142">
        <f>'СВОД сверка'!D24</f>
        <v>2850100</v>
      </c>
      <c r="E24" s="573">
        <f>'СВОД сверка'!E24</f>
        <v>0</v>
      </c>
      <c r="F24" s="573">
        <f>'СВОД сверка'!F24</f>
        <v>0</v>
      </c>
      <c r="G24" s="573">
        <f>'СВОД сверка'!G24</f>
        <v>2850100</v>
      </c>
      <c r="H24" s="573">
        <f>'СВОД сверка'!H24</f>
        <v>0</v>
      </c>
      <c r="I24" s="573">
        <f>'ГБ №1'!I24+БСМП!I24+ДГБ!I24+'ГП 1'!I24+'ГП 3'!I24+Стом!I24+Роддом!I24+УЗО!N24</f>
        <v>2836708.5</v>
      </c>
      <c r="J24" s="573">
        <f>'ГБ №1'!J24+БСМП!J24+ДГБ!J24+'ГП 1'!J24+'ГП 3'!J24+Стом!J24+Роддом!J24+УЗО!O24</f>
        <v>0</v>
      </c>
      <c r="K24" s="573">
        <f>'ГБ №1'!K24+БСМП!K24+ДГБ!K24+'ГП 1'!K24+'ГП 3'!K24+Стом!K24+Роддом!K24+УЗО!P24</f>
        <v>0</v>
      </c>
      <c r="L24" s="573">
        <f>'ГБ №1'!L24+БСМП!L24+ДГБ!L24+'ГП 1'!L24+'ГП 3'!L24+Стом!L24+Роддом!L24+УЗО!Q24</f>
        <v>2836708.5</v>
      </c>
      <c r="M24" s="573">
        <f>'ГБ №1'!M24+БСМП!M24+ДГБ!M24+'ГП 1'!M24+'ГП 3'!M24+Стом!M24+Роддом!M24+УЗО!R24</f>
        <v>0</v>
      </c>
    </row>
    <row r="25" spans="1:13" s="2" customFormat="1" ht="25.5">
      <c r="A25" s="565"/>
      <c r="B25" s="536" t="s">
        <v>1001</v>
      </c>
      <c r="C25" s="220" t="s">
        <v>1003</v>
      </c>
      <c r="D25" s="142">
        <f>'СВОД сверка'!D25</f>
        <v>352800</v>
      </c>
      <c r="E25" s="573">
        <f>'СВОД сверка'!E25</f>
        <v>0</v>
      </c>
      <c r="F25" s="573">
        <f>'СВОД сверка'!F25</f>
        <v>0</v>
      </c>
      <c r="G25" s="573">
        <f>'СВОД сверка'!G25</f>
        <v>352800</v>
      </c>
      <c r="H25" s="573">
        <f>'СВОД сверка'!H25</f>
        <v>0</v>
      </c>
      <c r="I25" s="573">
        <f>'ГБ №1'!I25+БСМП!I25+ДГБ!I25+'ГП 1'!I25+'ГП 3'!I25+Стом!I25+Роддом!I25+УЗО!N25</f>
        <v>349069.95</v>
      </c>
      <c r="J25" s="573">
        <f>'ГБ №1'!J25+БСМП!J25+ДГБ!J25+'ГП 1'!J25+'ГП 3'!J25+Стом!J25+Роддом!J25+УЗО!O25</f>
        <v>0</v>
      </c>
      <c r="K25" s="573">
        <f>'ГБ №1'!K25+БСМП!K25+ДГБ!K25+'ГП 1'!K25+'ГП 3'!K25+Стом!K25+Роддом!K25+УЗО!P25</f>
        <v>0</v>
      </c>
      <c r="L25" s="573">
        <f>'ГБ №1'!L25+БСМП!L25+ДГБ!L25+'ГП 1'!L25+'ГП 3'!L25+Стом!L25+Роддом!L25+УЗО!Q25</f>
        <v>349069.95</v>
      </c>
      <c r="M25" s="573">
        <f>'ГБ №1'!M25+БСМП!M25+ДГБ!M25+'ГП 1'!M25+'ГП 3'!M25+Стом!M25+Роддом!M25+УЗО!R25</f>
        <v>0</v>
      </c>
    </row>
    <row r="26" spans="1:13" s="2" customFormat="1" ht="12.75" customHeight="1">
      <c r="A26" s="565"/>
      <c r="B26" s="536" t="s">
        <v>1002</v>
      </c>
      <c r="C26" s="220" t="s">
        <v>1003</v>
      </c>
      <c r="D26" s="142">
        <f>'СВОД сверка'!D26</f>
        <v>82500</v>
      </c>
      <c r="E26" s="573">
        <f>'СВОД сверка'!E26</f>
        <v>0</v>
      </c>
      <c r="F26" s="573">
        <f>'СВОД сверка'!F26</f>
        <v>0</v>
      </c>
      <c r="G26" s="573">
        <f>'СВОД сверка'!G26</f>
        <v>82500</v>
      </c>
      <c r="H26" s="573">
        <f>'СВОД сверка'!H26</f>
        <v>0</v>
      </c>
      <c r="I26" s="573">
        <f>'ГБ №1'!I26+БСМП!I26+ДГБ!I26+'ГП 1'!I26+'ГП 3'!I26+Стом!I26+Роддом!I26+УЗО!N26</f>
        <v>79986.91</v>
      </c>
      <c r="J26" s="573">
        <f>'ГБ №1'!J26+БСМП!J26+ДГБ!J26+'ГП 1'!J26+'ГП 3'!J26+Стом!J26+Роддом!J26+УЗО!O26</f>
        <v>0</v>
      </c>
      <c r="K26" s="573">
        <f>'ГБ №1'!K26+БСМП!K26+ДГБ!K26+'ГП 1'!K26+'ГП 3'!K26+Стом!K26+Роддом!K26+УЗО!P26</f>
        <v>0</v>
      </c>
      <c r="L26" s="573">
        <f>'ГБ №1'!L26+БСМП!L26+ДГБ!L26+'ГП 1'!L26+'ГП 3'!L26+Стом!L26+Роддом!L26+УЗО!Q26</f>
        <v>79986.91</v>
      </c>
      <c r="M26" s="573">
        <f>'ГБ №1'!M26+БСМП!M26+ДГБ!M26+'ГП 1'!M26+'ГП 3'!M26+Стом!M26+Роддом!M26+УЗО!R26</f>
        <v>0</v>
      </c>
    </row>
    <row r="27" spans="1:13" s="2" customFormat="1" ht="12.75">
      <c r="A27" s="565"/>
      <c r="B27" s="536" t="s">
        <v>1004</v>
      </c>
      <c r="C27" s="220" t="s">
        <v>1006</v>
      </c>
      <c r="D27" s="142">
        <f>'СВОД сверка'!D27</f>
        <v>264700</v>
      </c>
      <c r="E27" s="573">
        <f>'СВОД сверка'!E27</f>
        <v>0</v>
      </c>
      <c r="F27" s="573">
        <f>'СВОД сверка'!F27</f>
        <v>0</v>
      </c>
      <c r="G27" s="573">
        <f>'СВОД сверка'!G27</f>
        <v>264700</v>
      </c>
      <c r="H27" s="573">
        <f>'СВОД сверка'!H27</f>
        <v>0</v>
      </c>
      <c r="I27" s="573">
        <f>'ГБ №1'!I27+БСМП!I27+ДГБ!I27+'ГП 1'!I27+'ГП 3'!I27+Стом!I27+Роддом!I27+УЗО!N27</f>
        <v>255897.86</v>
      </c>
      <c r="J27" s="573">
        <f>'ГБ №1'!J27+БСМП!J27+ДГБ!J27+'ГП 1'!J27+'ГП 3'!J27+Стом!J27+Роддом!J27+УЗО!O27</f>
        <v>0</v>
      </c>
      <c r="K27" s="573">
        <f>'ГБ №1'!K27+БСМП!K27+ДГБ!K27+'ГП 1'!K27+'ГП 3'!K27+Стом!K27+Роддом!K27+УЗО!P27</f>
        <v>0</v>
      </c>
      <c r="L27" s="573">
        <f>'ГБ №1'!L27+БСМП!L27+ДГБ!L27+'ГП 1'!L27+'ГП 3'!L27+Стом!L27+Роддом!L27+УЗО!Q27</f>
        <v>255897.86</v>
      </c>
      <c r="M27" s="573">
        <f>'ГБ №1'!M27+БСМП!M27+ДГБ!M27+'ГП 1'!M27+'ГП 3'!M27+Стом!M27+Роддом!M27+УЗО!R27</f>
        <v>0</v>
      </c>
    </row>
    <row r="28" spans="1:13" s="2" customFormat="1" ht="12.75" customHeight="1" hidden="1">
      <c r="A28" s="565"/>
      <c r="B28" s="536" t="s">
        <v>1005</v>
      </c>
      <c r="C28" s="220" t="s">
        <v>1006</v>
      </c>
      <c r="D28" s="142">
        <f>'СВОД сверка'!D28</f>
        <v>0</v>
      </c>
      <c r="E28" s="573">
        <f>'СВОД сверка'!E28</f>
        <v>0</v>
      </c>
      <c r="F28" s="573">
        <f>'СВОД сверка'!F28</f>
        <v>0</v>
      </c>
      <c r="G28" s="573">
        <f>'СВОД сверка'!G28</f>
        <v>0</v>
      </c>
      <c r="H28" s="573">
        <f>'СВОД сверка'!I28</f>
        <v>0</v>
      </c>
      <c r="I28" s="573">
        <f>'ГБ №1'!I28+БСМП!I28+ДГБ!I28+'ГП 1'!I28+'ГП 3'!I28+Стом!I28+Роддом!I28+УЗО!N28</f>
        <v>0</v>
      </c>
      <c r="J28" s="573">
        <f>'ГБ №1'!J28+БСМП!J28+ДГБ!J28+'ГП 1'!J28+'ГП 3'!J28+Стом!J28+Роддом!J28+УЗО!O28</f>
        <v>0</v>
      </c>
      <c r="K28" s="573">
        <f>'ГБ №1'!K28+БСМП!K28+ДГБ!K28+'ГП 1'!K28+'ГП 3'!K28+Стом!K28+Роддом!K28+УЗО!P28</f>
        <v>0</v>
      </c>
      <c r="L28" s="573">
        <f>'ГБ №1'!L28+БСМП!L28+ДГБ!L28+'ГП 1'!L28+'ГП 3'!L28+Стом!L28+Роддом!L28+УЗО!Q28</f>
        <v>0</v>
      </c>
      <c r="M28" s="573">
        <f>'ГБ №1'!M28+БСМП!M28+ДГБ!M28+'ГП 1'!M28+'ГП 3'!M28+Стом!M28+Роддом!M28+УЗО!R28</f>
        <v>0</v>
      </c>
    </row>
    <row r="29" spans="1:13" s="574" customFormat="1" ht="25.5">
      <c r="A29" s="576">
        <v>4</v>
      </c>
      <c r="B29" s="570" t="s">
        <v>1212</v>
      </c>
      <c r="C29" s="543" t="s">
        <v>1007</v>
      </c>
      <c r="D29" s="571">
        <f>'СВОД сверка'!D29</f>
        <v>2986300</v>
      </c>
      <c r="E29" s="572">
        <f>'СВОД сверка'!E29</f>
        <v>0</v>
      </c>
      <c r="F29" s="572">
        <f>'СВОД сверка'!F29</f>
        <v>0</v>
      </c>
      <c r="G29" s="572">
        <f>'СВОД сверка'!G29</f>
        <v>1236300</v>
      </c>
      <c r="H29" s="572">
        <f>'СВОД сверка'!H29</f>
        <v>1750000</v>
      </c>
      <c r="I29" s="572">
        <f>'ГБ №1'!I29+БСМП!I29+ДГБ!I29+'ГП 1'!I29+'ГП 3'!I29+Стом!I29+Роддом!I29+УЗО!N29</f>
        <v>2888108.8899999997</v>
      </c>
      <c r="J29" s="572">
        <f>'ГБ №1'!J29+БСМП!J29+ДГБ!J29+'ГП 1'!J29+'ГП 3'!J29+Стом!J29+Роддом!J29+УЗО!O29</f>
        <v>0</v>
      </c>
      <c r="K29" s="572">
        <f>'ГБ №1'!K29+БСМП!K29+ДГБ!K29+'ГП 1'!K29+'ГП 3'!K29+Стом!K29+Роддом!K29+УЗО!P29</f>
        <v>0</v>
      </c>
      <c r="L29" s="572">
        <f>'ГБ №1'!L29+БСМП!L29+ДГБ!L29+'ГП 1'!L29+'ГП 3'!L29+Стом!L29+Роддом!L29+УЗО!Q29</f>
        <v>1202154.83</v>
      </c>
      <c r="M29" s="572">
        <f>'ГБ №1'!M29+БСМП!M29+ДГБ!M29+'ГП 1'!M29+'ГП 3'!M29+Стом!M29+Роддом!M29+УЗО!R29</f>
        <v>1685954.0599999998</v>
      </c>
    </row>
    <row r="30" spans="1:13" s="147" customFormat="1" ht="15">
      <c r="A30" s="577"/>
      <c r="B30" s="211" t="s">
        <v>452</v>
      </c>
      <c r="C30" s="220" t="s">
        <v>1223</v>
      </c>
      <c r="D30" s="142">
        <f>'СВОД сверка'!D30</f>
        <v>115700</v>
      </c>
      <c r="E30" s="573">
        <f>'СВОД сверка'!E30</f>
        <v>0</v>
      </c>
      <c r="F30" s="573">
        <f>'СВОД сверка'!F30</f>
        <v>0</v>
      </c>
      <c r="G30" s="573">
        <f>'СВОД сверка'!G30</f>
        <v>115700</v>
      </c>
      <c r="H30" s="573">
        <f>'СВОД сверка'!H30</f>
        <v>0</v>
      </c>
      <c r="I30" s="573">
        <f>'ГБ №1'!I30+БСМП!I30+ДГБ!I30+'ГП 1'!I30+'ГП 3'!I30+Стом!I30+Роддом!I30+УЗО!N30</f>
        <v>114615.51</v>
      </c>
      <c r="J30" s="573">
        <f>'ГБ №1'!J30+БСМП!J30+ДГБ!J30+'ГП 1'!J30+'ГП 3'!J30+Стом!J30+Роддом!J30+УЗО!O30</f>
        <v>0</v>
      </c>
      <c r="K30" s="573">
        <f>'ГБ №1'!K30+БСМП!K30+ДГБ!K30+'ГП 1'!K30+'ГП 3'!K30+Стом!K30+Роддом!K30+УЗО!P30</f>
        <v>0</v>
      </c>
      <c r="L30" s="573">
        <f>'ГБ №1'!L30+БСМП!L30+ДГБ!L30+'ГП 1'!L30+'ГП 3'!L30+Стом!L30+Роддом!L30+УЗО!Q30</f>
        <v>114615.51</v>
      </c>
      <c r="M30" s="573">
        <f>'ГБ №1'!M30+БСМП!M30+ДГБ!M30+'ГП 1'!M30+'ГП 3'!M30+Стом!M30+Роддом!M30+УЗО!R30</f>
        <v>0</v>
      </c>
    </row>
    <row r="31" spans="1:13" s="147" customFormat="1" ht="15">
      <c r="A31" s="577"/>
      <c r="B31" s="211" t="s">
        <v>452</v>
      </c>
      <c r="C31" s="220" t="s">
        <v>1021</v>
      </c>
      <c r="D31" s="142">
        <f>'СВОД сверка'!D31</f>
        <v>64800</v>
      </c>
      <c r="E31" s="573">
        <f>'СВОД сверка'!E31</f>
        <v>0</v>
      </c>
      <c r="F31" s="573">
        <f>'СВОД сверка'!F31</f>
        <v>0</v>
      </c>
      <c r="G31" s="573">
        <f>'СВОД сверка'!G31</f>
        <v>64800</v>
      </c>
      <c r="H31" s="573">
        <f>'СВОД сверка'!H31</f>
        <v>0</v>
      </c>
      <c r="I31" s="573">
        <f>'ГБ №1'!I31+БСМП!I31+ДГБ!I31+'ГП 1'!I31+'ГП 3'!I31+Стом!I31+Роддом!I31+УЗО!N31</f>
        <v>64800</v>
      </c>
      <c r="J31" s="573">
        <f>'ГБ №1'!J31+БСМП!J31+ДГБ!J31+'ГП 1'!J31+'ГП 3'!J31+Стом!J31+Роддом!J31+УЗО!O31</f>
        <v>0</v>
      </c>
      <c r="K31" s="573">
        <f>'ГБ №1'!K31+БСМП!K31+ДГБ!K31+'ГП 1'!K31+'ГП 3'!K31+Стом!K31+Роддом!K31+УЗО!P31</f>
        <v>0</v>
      </c>
      <c r="L31" s="573">
        <f>'ГБ №1'!L31+БСМП!L31+ДГБ!L31+'ГП 1'!L31+'ГП 3'!L31+Стом!L31+Роддом!L31+УЗО!Q31</f>
        <v>64800</v>
      </c>
      <c r="M31" s="573">
        <f>'ГБ №1'!M31+БСМП!M31+ДГБ!M31+'ГП 1'!M31+'ГП 3'!M31+Стом!M31+Роддом!M31+УЗО!R31</f>
        <v>0</v>
      </c>
    </row>
    <row r="32" spans="1:13" s="2" customFormat="1" ht="12.75">
      <c r="A32" s="566"/>
      <c r="B32" s="536" t="s">
        <v>1000</v>
      </c>
      <c r="C32" s="220" t="s">
        <v>1008</v>
      </c>
      <c r="D32" s="142">
        <f>'СВОД сверка'!D32</f>
        <v>890000</v>
      </c>
      <c r="E32" s="573">
        <f>'СВОД сверка'!E32</f>
        <v>0</v>
      </c>
      <c r="F32" s="573">
        <f>'СВОД сверка'!F32</f>
        <v>0</v>
      </c>
      <c r="G32" s="573">
        <f>'СВОД сверка'!G32</f>
        <v>270000</v>
      </c>
      <c r="H32" s="573">
        <f>'СВОД сверка'!H32</f>
        <v>620000</v>
      </c>
      <c r="I32" s="573">
        <f>'ГБ №1'!I32+БСМП!I32+ДГБ!I32+'ГП 1'!I32+'ГП 3'!I32+Стом!I32+Роддом!I32+УЗО!N32</f>
        <v>878183.1</v>
      </c>
      <c r="J32" s="573">
        <f>'ГБ №1'!J32+БСМП!J32+ДГБ!J32+'ГП 1'!J32+'ГП 3'!J32+Стом!J32+Роддом!J32+УЗО!O32</f>
        <v>0</v>
      </c>
      <c r="K32" s="573">
        <f>'ГБ №1'!K32+БСМП!K32+ДГБ!K32+'ГП 1'!K32+'ГП 3'!K32+Стом!K32+Роддом!K32+УЗО!P32</f>
        <v>0</v>
      </c>
      <c r="L32" s="573">
        <f>'ГБ №1'!L32+БСМП!L32+ДГБ!L32+'ГП 1'!L32+'ГП 3'!L32+Стом!L32+Роддом!L32+УЗО!Q32</f>
        <v>269999.1</v>
      </c>
      <c r="M32" s="573">
        <f>'ГБ №1'!M32+БСМП!M32+ДГБ!M32+'ГП 1'!M32+'ГП 3'!M32+Стом!M32+Роддом!M32+УЗО!R32</f>
        <v>608184</v>
      </c>
    </row>
    <row r="33" spans="1:13" s="2" customFormat="1" ht="25.5">
      <c r="A33" s="566"/>
      <c r="B33" s="536" t="s">
        <v>1001</v>
      </c>
      <c r="C33" s="220" t="s">
        <v>1008</v>
      </c>
      <c r="D33" s="142">
        <f>'СВОД сверка'!D33</f>
        <v>270000</v>
      </c>
      <c r="E33" s="573">
        <f>'СВОД сверка'!E33</f>
        <v>0</v>
      </c>
      <c r="F33" s="573">
        <f>'СВОД сверка'!F33</f>
        <v>0</v>
      </c>
      <c r="G33" s="573">
        <f>'СВОД сверка'!G33</f>
        <v>270000</v>
      </c>
      <c r="H33" s="573">
        <f>'СВОД сверка'!H33</f>
        <v>0</v>
      </c>
      <c r="I33" s="573">
        <f>'ГБ №1'!I33+БСМП!I33+ДГБ!I33+'ГП 1'!I33+'ГП 3'!I33+Стом!I33+Роддом!I33+УЗО!N33</f>
        <v>262096.68</v>
      </c>
      <c r="J33" s="573">
        <f>'ГБ №1'!J33+БСМП!J33+ДГБ!J33+'ГП 1'!J33+'ГП 3'!J33+Стом!J33+Роддом!J33+УЗО!O33</f>
        <v>0</v>
      </c>
      <c r="K33" s="573">
        <f>'ГБ №1'!K33+БСМП!K33+ДГБ!K33+'ГП 1'!K33+'ГП 3'!K33+Стом!K33+Роддом!K33+УЗО!P33</f>
        <v>0</v>
      </c>
      <c r="L33" s="573">
        <f>'ГБ №1'!L33+БСМП!L33+ДГБ!L33+'ГП 1'!L33+'ГП 3'!L33+Стом!L33+Роддом!L33+УЗО!Q33</f>
        <v>262096.68</v>
      </c>
      <c r="M33" s="573">
        <f>'ГБ №1'!M33+БСМП!M33+ДГБ!M33+'ГП 1'!M33+'ГП 3'!M33+Стом!M33+Роддом!M33+УЗО!R33</f>
        <v>0</v>
      </c>
    </row>
    <row r="34" spans="1:13" s="2" customFormat="1" ht="12.75">
      <c r="A34" s="566"/>
      <c r="B34" s="536" t="s">
        <v>1002</v>
      </c>
      <c r="C34" s="220" t="s">
        <v>1008</v>
      </c>
      <c r="D34" s="142">
        <f>'СВОД сверка'!D34</f>
        <v>278600</v>
      </c>
      <c r="E34" s="573">
        <f>'СВОД сверка'!E34</f>
        <v>0</v>
      </c>
      <c r="F34" s="573">
        <f>'СВОД сверка'!F34</f>
        <v>0</v>
      </c>
      <c r="G34" s="573">
        <f>'СВОД сверка'!G34</f>
        <v>278600</v>
      </c>
      <c r="H34" s="573">
        <f>'СВОД сверка'!H34</f>
        <v>0</v>
      </c>
      <c r="I34" s="573">
        <f>'ГБ №1'!I34+БСМП!I34+ДГБ!I34+'ГП 1'!I34+'ГП 3'!I34+Стом!I34+Роддом!I34+УЗО!N34</f>
        <v>253508.76</v>
      </c>
      <c r="J34" s="573">
        <f>'ГБ №1'!J34+БСМП!J34+ДГБ!J34+'ГП 1'!J34+'ГП 3'!J34+Стом!J34+Роддом!J34+УЗО!O34</f>
        <v>0</v>
      </c>
      <c r="K34" s="573">
        <f>'ГБ №1'!K34+БСМП!K34+ДГБ!K34+'ГП 1'!K34+'ГП 3'!K34+Стом!K34+Роддом!K34+УЗО!P34</f>
        <v>0</v>
      </c>
      <c r="L34" s="573">
        <f>'ГБ №1'!L34+БСМП!L34+ДГБ!L34+'ГП 1'!L34+'ГП 3'!L34+Стом!L34+Роддом!L34+УЗО!Q34</f>
        <v>253508.76</v>
      </c>
      <c r="M34" s="573">
        <f>'ГБ №1'!M34+БСМП!M34+ДГБ!M34+'ГП 1'!M34+'ГП 3'!M34+Стом!M34+Роддом!M34+УЗО!R34</f>
        <v>0</v>
      </c>
    </row>
    <row r="35" spans="1:13" s="2" customFormat="1" ht="12.75">
      <c r="A35" s="566"/>
      <c r="B35" s="536" t="s">
        <v>732</v>
      </c>
      <c r="C35" s="220" t="s">
        <v>1008</v>
      </c>
      <c r="D35" s="142">
        <f>'СВОД сверка'!D35</f>
        <v>98400</v>
      </c>
      <c r="E35" s="573">
        <f>'СВОД сверка'!E35</f>
        <v>0</v>
      </c>
      <c r="F35" s="573">
        <f>'СВОД сверка'!F35</f>
        <v>0</v>
      </c>
      <c r="G35" s="573">
        <f>'СВОД сверка'!G35</f>
        <v>48400</v>
      </c>
      <c r="H35" s="573">
        <f>'СВОД сверка'!H35</f>
        <v>50000</v>
      </c>
      <c r="I35" s="573">
        <f>'ГБ №1'!I35+БСМП!I35+ДГБ!I35+'ГП 1'!I35+'ГП 3'!I35+Стом!I35+Роддом!I35+УЗО!N35</f>
        <v>82310.23999999999</v>
      </c>
      <c r="J35" s="573">
        <f>'ГБ №1'!J35+БСМП!J35+ДГБ!J35+'ГП 1'!J35+'ГП 3'!J35+Стом!J35+Роддом!J35+УЗО!O35</f>
        <v>0</v>
      </c>
      <c r="K35" s="573">
        <f>'ГБ №1'!K35+БСМП!K35+ДГБ!K35+'ГП 1'!K35+'ГП 3'!K35+Стом!K35+Роддом!K35+УЗО!P35</f>
        <v>0</v>
      </c>
      <c r="L35" s="573">
        <f>'ГБ №1'!L35+БСМП!L35+ДГБ!L35+'ГП 1'!L35+'ГП 3'!L35+Стом!L35+Роддом!L35+УЗО!Q35</f>
        <v>48400</v>
      </c>
      <c r="M35" s="573">
        <f>'ГБ №1'!M35+БСМП!M35+ДГБ!M35+'ГП 1'!M35+'ГП 3'!M35+Стом!M35+Роддом!M35+УЗО!R35</f>
        <v>33910.24</v>
      </c>
    </row>
    <row r="36" spans="1:13" s="2" customFormat="1" ht="12.75">
      <c r="A36" s="566"/>
      <c r="B36" s="536" t="s">
        <v>1004</v>
      </c>
      <c r="C36" s="220" t="s">
        <v>1189</v>
      </c>
      <c r="D36" s="142">
        <f>'СВОД сверка'!D36</f>
        <v>428800</v>
      </c>
      <c r="E36" s="573">
        <f>'СВОД сверка'!E36</f>
        <v>0</v>
      </c>
      <c r="F36" s="573">
        <f>'СВОД сверка'!F36</f>
        <v>0</v>
      </c>
      <c r="G36" s="573">
        <f>'СВОД сверка'!G36</f>
        <v>188800</v>
      </c>
      <c r="H36" s="573">
        <f>'СВОД сверка'!H36</f>
        <v>240000</v>
      </c>
      <c r="I36" s="573">
        <f>'ГБ №1'!I36+БСМП!I36+ДГБ!I36+'ГП 1'!I36+'ГП 3'!I36+Стом!I36+Роддом!I36+УЗО!N36</f>
        <v>420127.98</v>
      </c>
      <c r="J36" s="573">
        <f>'ГБ №1'!J36+БСМП!J36+ДГБ!J36+'ГП 1'!J36+'ГП 3'!J36+Стом!J36+Роддом!J36+УЗО!O36</f>
        <v>0</v>
      </c>
      <c r="K36" s="573">
        <f>'ГБ №1'!K36+БСМП!K36+ДГБ!K36+'ГП 1'!K36+'ГП 3'!K36+Стом!K36+Роддом!K36+УЗО!P36</f>
        <v>0</v>
      </c>
      <c r="L36" s="573">
        <f>'ГБ №1'!L36+БСМП!L36+ДГБ!L36+'ГП 1'!L36+'ГП 3'!L36+Стом!L36+Роддом!L36+УЗО!Q36</f>
        <v>188734.78</v>
      </c>
      <c r="M36" s="573">
        <f>'ГБ №1'!M36+БСМП!M36+ДГБ!M36+'ГП 1'!M36+'ГП 3'!M36+Стом!M36+Роддом!M36+УЗО!R36</f>
        <v>231393.2</v>
      </c>
    </row>
    <row r="37" spans="1:13" s="2" customFormat="1" ht="12.75">
      <c r="A37" s="566"/>
      <c r="B37" s="575" t="s">
        <v>1207</v>
      </c>
      <c r="C37" s="220" t="s">
        <v>1189</v>
      </c>
      <c r="D37" s="142">
        <f>'СВОД сверка'!D37</f>
        <v>460000</v>
      </c>
      <c r="E37" s="573">
        <f>'СВОД сверка'!E37</f>
        <v>0</v>
      </c>
      <c r="F37" s="573">
        <f>'СВОД сверка'!F37</f>
        <v>0</v>
      </c>
      <c r="G37" s="573">
        <f>'СВОД сверка'!G37</f>
        <v>0</v>
      </c>
      <c r="H37" s="573">
        <f>'СВОД сверка'!H37</f>
        <v>460000</v>
      </c>
      <c r="I37" s="573">
        <f>'ГБ №1'!I37+БСМП!I37+ДГБ!I37+'ГП 1'!I37+'ГП 3'!I37+Стом!I37+Роддом!I37+УЗО!N37</f>
        <v>444783.62</v>
      </c>
      <c r="J37" s="573">
        <f>'ГБ №1'!J37+БСМП!J37+ДГБ!J37+'ГП 1'!J37+'ГП 3'!J37+Стом!J37+Роддом!J37+УЗО!O37</f>
        <v>0</v>
      </c>
      <c r="K37" s="573">
        <f>'ГБ №1'!K37+БСМП!K37+ДГБ!K37+'ГП 1'!K37+'ГП 3'!K37+Стом!K37+Роддом!K37+УЗО!P37</f>
        <v>0</v>
      </c>
      <c r="L37" s="573">
        <f>'ГБ №1'!L37+БСМП!L37+ДГБ!L37+'ГП 1'!L37+'ГП 3'!L37+Стом!L37+Роддом!L37+УЗО!Q37</f>
        <v>0</v>
      </c>
      <c r="M37" s="573">
        <f>'ГБ №1'!M37+БСМП!M37+ДГБ!M37+'ГП 1'!M37+'ГП 3'!M37+Стом!M37+Роддом!M37+УЗО!R37</f>
        <v>444783.62</v>
      </c>
    </row>
    <row r="38" spans="1:13" s="2" customFormat="1" ht="12.75">
      <c r="A38" s="566"/>
      <c r="B38" s="575" t="s">
        <v>1208</v>
      </c>
      <c r="C38" s="220" t="s">
        <v>1189</v>
      </c>
      <c r="D38" s="142">
        <f>'СВОД сверка'!D38</f>
        <v>380000</v>
      </c>
      <c r="E38" s="573">
        <f>'СВОД сверка'!E38</f>
        <v>0</v>
      </c>
      <c r="F38" s="573">
        <f>'СВОД сверка'!F38</f>
        <v>0</v>
      </c>
      <c r="G38" s="573">
        <f>'СВОД сверка'!G38</f>
        <v>0</v>
      </c>
      <c r="H38" s="573">
        <f>'СВОД сверка'!H38</f>
        <v>380000</v>
      </c>
      <c r="I38" s="573">
        <f>'ГБ №1'!I38+БСМП!I38+ДГБ!I38+'ГП 1'!I38+'ГП 3'!I38+Стом!I38+Роддом!I38+УЗО!N38</f>
        <v>367683</v>
      </c>
      <c r="J38" s="573">
        <f>'ГБ №1'!J38+БСМП!J38+ДГБ!J38+'ГП 1'!J38+'ГП 3'!J38+Стом!J38+Роддом!J38+УЗО!O38</f>
        <v>0</v>
      </c>
      <c r="K38" s="573">
        <f>'ГБ №1'!K38+БСМП!K38+ДГБ!K38+'ГП 1'!K38+'ГП 3'!K38+Стом!K38+Роддом!K38+УЗО!P38</f>
        <v>0</v>
      </c>
      <c r="L38" s="573">
        <f>'ГБ №1'!L38+БСМП!L38+ДГБ!L38+'ГП 1'!L38+'ГП 3'!L38+Стом!L38+Роддом!L38+УЗО!Q38</f>
        <v>0</v>
      </c>
      <c r="M38" s="573">
        <f>'ГБ №1'!M38+БСМП!M38+ДГБ!M38+'ГП 1'!M38+'ГП 3'!M38+Стом!M38+Роддом!M38+УЗО!R38</f>
        <v>367683</v>
      </c>
    </row>
    <row r="39" spans="1:13" s="574" customFormat="1" ht="38.25">
      <c r="A39" s="542">
        <v>5</v>
      </c>
      <c r="B39" s="570" t="s">
        <v>1213</v>
      </c>
      <c r="C39" s="543" t="s">
        <v>1007</v>
      </c>
      <c r="D39" s="571">
        <f>'СВОД сверка'!D39</f>
        <v>2669500</v>
      </c>
      <c r="E39" s="572">
        <f>'СВОД сверка'!E39</f>
        <v>0</v>
      </c>
      <c r="F39" s="572">
        <f>'СВОД сверка'!F39</f>
        <v>0</v>
      </c>
      <c r="G39" s="572">
        <f>'СВОД сверка'!G39</f>
        <v>2669500</v>
      </c>
      <c r="H39" s="572">
        <f>'СВОД сверка'!H39</f>
        <v>0</v>
      </c>
      <c r="I39" s="572">
        <f>'ГБ №1'!I39+БСМП!I39+ДГБ!I39+'ГП 1'!I39+'ГП 3'!I39+Стом!I39+Роддом!I39+УЗО!N39</f>
        <v>2630692.95</v>
      </c>
      <c r="J39" s="572">
        <f>'ГБ №1'!J39+БСМП!J39+ДГБ!J39+'ГП 1'!J39+'ГП 3'!J39+Стом!J39+Роддом!J39+УЗО!O39</f>
        <v>0</v>
      </c>
      <c r="K39" s="572">
        <f>'ГБ №1'!K39+БСМП!K39+ДГБ!K39+'ГП 1'!K39+'ГП 3'!K39+Стом!K39+Роддом!K39+УЗО!P39</f>
        <v>0</v>
      </c>
      <c r="L39" s="572">
        <f>'ГБ №1'!L39+БСМП!L39+ДГБ!L39+'ГП 1'!L39+'ГП 3'!L39+Стом!L39+Роддом!L39+УЗО!Q39</f>
        <v>2630692.95</v>
      </c>
      <c r="M39" s="572">
        <f>'ГБ №1'!M39+БСМП!M39+ДГБ!M39+'ГП 1'!M39+'ГП 3'!M39+Стом!M39+Роддом!M39+УЗО!R39</f>
        <v>0</v>
      </c>
    </row>
    <row r="40" spans="1:13" s="146" customFormat="1" ht="15">
      <c r="A40" s="141"/>
      <c r="B40" s="536" t="s">
        <v>1002</v>
      </c>
      <c r="C40" s="220" t="s">
        <v>999</v>
      </c>
      <c r="D40" s="142">
        <f>'СВОД сверка'!D40</f>
        <v>2669500</v>
      </c>
      <c r="E40" s="573">
        <f>'СВОД сверка'!E40</f>
        <v>0</v>
      </c>
      <c r="F40" s="573">
        <f>'СВОД сверка'!F40</f>
        <v>0</v>
      </c>
      <c r="G40" s="573">
        <f>'СВОД сверка'!G40</f>
        <v>2669500</v>
      </c>
      <c r="H40" s="573">
        <f>'СВОД сверка'!H40</f>
        <v>0</v>
      </c>
      <c r="I40" s="573">
        <f>'ГБ №1'!I40+БСМП!I40+ДГБ!I40+'ГП 1'!I40+'ГП 3'!I40+Стом!I40+Роддом!I40+УЗО!N40</f>
        <v>2630692.95</v>
      </c>
      <c r="J40" s="573">
        <f>'ГБ №1'!J40+БСМП!J40+ДГБ!J40+'ГП 1'!J40+'ГП 3'!J40+Стом!J40+Роддом!J40+УЗО!O40</f>
        <v>0</v>
      </c>
      <c r="K40" s="573">
        <f>'ГБ №1'!K40+БСМП!K40+ДГБ!K40+'ГП 1'!K40+'ГП 3'!K40+Стом!K40+Роддом!K40+УЗО!P40</f>
        <v>0</v>
      </c>
      <c r="L40" s="573">
        <f>'ГБ №1'!L40+БСМП!L40+ДГБ!L40+'ГП 1'!L40+'ГП 3'!L40+Стом!L40+Роддом!L40+УЗО!Q40</f>
        <v>2630692.95</v>
      </c>
      <c r="M40" s="573">
        <f>'ГБ №1'!M40+БСМП!M40+ДГБ!M40+'ГП 1'!M40+'ГП 3'!M40+Стом!M40+Роддом!M40+УЗО!R40</f>
        <v>0</v>
      </c>
    </row>
    <row r="41" spans="1:13" s="574" customFormat="1" ht="25.5">
      <c r="A41" s="542">
        <v>6</v>
      </c>
      <c r="B41" s="570" t="s">
        <v>1214</v>
      </c>
      <c r="C41" s="543" t="s">
        <v>1007</v>
      </c>
      <c r="D41" s="571">
        <f>'СВОД сверка'!D41</f>
        <v>5617800</v>
      </c>
      <c r="E41" s="572">
        <f>'СВОД сверка'!E41</f>
        <v>0</v>
      </c>
      <c r="F41" s="572">
        <f>'СВОД сверка'!F41</f>
        <v>4467800</v>
      </c>
      <c r="G41" s="572">
        <f>'СВОД сверка'!G41</f>
        <v>1150000</v>
      </c>
      <c r="H41" s="572">
        <f>'СВОД сверка'!H41</f>
        <v>0</v>
      </c>
      <c r="I41" s="572">
        <f>'ГБ №1'!I41+БСМП!I41+ДГБ!I41+'ГП 1'!I41+'ГП 3'!I41+Стом!I41+Роддом!I41+УЗО!N41</f>
        <v>5519370.62</v>
      </c>
      <c r="J41" s="572">
        <f>'ГБ №1'!J41+БСМП!J41+ДГБ!J41+'ГП 1'!J41+'ГП 3'!J41+Стом!J41+Роддом!J41+УЗО!O41</f>
        <v>0</v>
      </c>
      <c r="K41" s="572">
        <f>'ГБ №1'!K41+БСМП!K41+ДГБ!K41+'ГП 1'!K41+'ГП 3'!K41+Стом!K41+Роддом!K41+УЗО!P41</f>
        <v>4467800</v>
      </c>
      <c r="L41" s="572">
        <f>'ГБ №1'!L41+БСМП!L41+ДГБ!L41+'ГП 1'!L41+'ГП 3'!L41+Стом!L41+Роддом!L41+УЗО!Q41</f>
        <v>1051570.62</v>
      </c>
      <c r="M41" s="572">
        <f>'ГБ №1'!M41+БСМП!M41+ДГБ!M41+'ГП 1'!M41+'ГП 3'!M41+Стом!M41+Роддом!M41+УЗО!R41</f>
        <v>0</v>
      </c>
    </row>
    <row r="42" spans="1:13" s="146" customFormat="1" ht="15">
      <c r="A42" s="141"/>
      <c r="B42" s="536" t="s">
        <v>1000</v>
      </c>
      <c r="C42" s="220" t="s">
        <v>1009</v>
      </c>
      <c r="D42" s="142">
        <f>'СВОД сверка'!D42</f>
        <v>1150000</v>
      </c>
      <c r="E42" s="573">
        <f>'СВОД сверка'!E42</f>
        <v>0</v>
      </c>
      <c r="F42" s="573">
        <f>'СВОД сверка'!F42</f>
        <v>0</v>
      </c>
      <c r="G42" s="573">
        <f>'СВОД сверка'!G42</f>
        <v>1150000</v>
      </c>
      <c r="H42" s="573">
        <f>'СВОД сверка'!H42</f>
        <v>0</v>
      </c>
      <c r="I42" s="573">
        <f>'ГБ №1'!I42+БСМП!I42+ДГБ!I42+'ГП 1'!I42+'ГП 3'!I42+Стом!I42+Роддом!I42+УЗО!N42</f>
        <v>1051570.62</v>
      </c>
      <c r="J42" s="573">
        <f>'ГБ №1'!J42+БСМП!J42+ДГБ!J42+'ГП 1'!J42+'ГП 3'!J42+Стом!J42+Роддом!J42+УЗО!O42</f>
        <v>0</v>
      </c>
      <c r="K42" s="573">
        <f>'ГБ №1'!K42+БСМП!K42+ДГБ!K42+'ГП 1'!K42+'ГП 3'!K42+Стом!K42+Роддом!K42+УЗО!P42</f>
        <v>0</v>
      </c>
      <c r="L42" s="573">
        <f>'ГБ №1'!L42+БСМП!L42+ДГБ!L42+'ГП 1'!L42+'ГП 3'!L42+Стом!L42+Роддом!L42+УЗО!Q42</f>
        <v>1051570.62</v>
      </c>
      <c r="M42" s="573">
        <f>'ГБ №1'!M42+БСМП!M42+ДГБ!M42+'ГП 1'!M42+'ГП 3'!M42+Стом!M42+Роддом!M42+УЗО!R42</f>
        <v>0</v>
      </c>
    </row>
    <row r="43" spans="1:13" s="146" customFormat="1" ht="15" customHeight="1" hidden="1">
      <c r="A43" s="141"/>
      <c r="B43" s="536" t="s">
        <v>1000</v>
      </c>
      <c r="C43" s="220"/>
      <c r="D43" s="142">
        <f>'СВОД сверка'!D43</f>
        <v>0</v>
      </c>
      <c r="E43" s="573">
        <f>'СВОД сверка'!E43</f>
        <v>0</v>
      </c>
      <c r="F43" s="573">
        <f>'СВОД сверка'!F43</f>
        <v>0</v>
      </c>
      <c r="G43" s="573">
        <f>'СВОД сверка'!G43</f>
        <v>0</v>
      </c>
      <c r="H43" s="573">
        <f>'СВОД сверка'!H43</f>
        <v>0</v>
      </c>
      <c r="I43" s="573">
        <f>'ГБ №1'!I43+БСМП!I43+ДГБ!I43+'ГП 1'!I43+'ГП 3'!I43+Стом!I43+Роддом!I43+УЗО!N43</f>
        <v>0</v>
      </c>
      <c r="J43" s="573">
        <f>'ГБ №1'!J43+БСМП!J43+ДГБ!J43+'ГП 1'!J43+'ГП 3'!J43+Стом!J43+Роддом!J43+УЗО!O43</f>
        <v>0</v>
      </c>
      <c r="K43" s="573">
        <f>'ГБ №1'!K43+БСМП!K43+ДГБ!K43+'ГП 1'!K43+'ГП 3'!K43+Стом!K43+Роддом!K43+УЗО!P43</f>
        <v>0</v>
      </c>
      <c r="L43" s="573">
        <f>'ГБ №1'!L43+БСМП!L43+ДГБ!L43+'ГП 1'!L43+'ГП 3'!L43+Стом!L43+Роддом!L43+УЗО!Q43</f>
        <v>0</v>
      </c>
      <c r="M43" s="573">
        <f>'ГБ №1'!M43+БСМП!M43+ДГБ!M43+'ГП 1'!M43+'ГП 3'!M43+Стом!M43+Роддом!M43+УЗО!R43</f>
        <v>0</v>
      </c>
    </row>
    <row r="44" spans="1:13" s="146" customFormat="1" ht="15">
      <c r="A44" s="141"/>
      <c r="B44" s="536" t="s">
        <v>1000</v>
      </c>
      <c r="C44" s="220" t="s">
        <v>1096</v>
      </c>
      <c r="D44" s="142">
        <f>'СВОД сверка'!D44</f>
        <v>4467800</v>
      </c>
      <c r="E44" s="573">
        <f>'СВОД сверка'!E44</f>
        <v>0</v>
      </c>
      <c r="F44" s="573">
        <f>'СВОД сверка'!F44</f>
        <v>4467800</v>
      </c>
      <c r="G44" s="573">
        <f>'СВОД сверка'!G44</f>
        <v>0</v>
      </c>
      <c r="H44" s="573">
        <f>'СВОД сверка'!H44</f>
        <v>0</v>
      </c>
      <c r="I44" s="573">
        <f>'ГБ №1'!I44+БСМП!I44+ДГБ!I44+'ГП 1'!I44+'ГП 3'!I44+Стом!I44+Роддом!I44+УЗО!N44</f>
        <v>4467800</v>
      </c>
      <c r="J44" s="573">
        <f>'ГБ №1'!J44+БСМП!J44+ДГБ!J44+'ГП 1'!J44+'ГП 3'!J44+Стом!J44+Роддом!J44+УЗО!O44</f>
        <v>0</v>
      </c>
      <c r="K44" s="573">
        <f>'ГБ №1'!K44+БСМП!K44+ДГБ!K44+'ГП 1'!K44+'ГП 3'!K44+Стом!K44+Роддом!K44+УЗО!P44</f>
        <v>4467800</v>
      </c>
      <c r="L44" s="573">
        <f>'ГБ №1'!L44+БСМП!L44+ДГБ!L44+'ГП 1'!L44+'ГП 3'!L44+Стом!L44+Роддом!L44+УЗО!Q44</f>
        <v>0</v>
      </c>
      <c r="M44" s="573">
        <f>'ГБ №1'!M44+БСМП!M44+ДГБ!M44+'ГП 1'!M44+'ГП 3'!M44+Стом!M44+Роддом!M44+УЗО!R44</f>
        <v>0</v>
      </c>
    </row>
    <row r="45" spans="1:13" s="574" customFormat="1" ht="38.25">
      <c r="A45" s="542">
        <v>7</v>
      </c>
      <c r="B45" s="570" t="s">
        <v>1215</v>
      </c>
      <c r="C45" s="543" t="s">
        <v>1007</v>
      </c>
      <c r="D45" s="571">
        <f>'СВОД сверка'!D45</f>
        <v>464100</v>
      </c>
      <c r="E45" s="572">
        <f>'СВОД сверка'!E45</f>
        <v>0</v>
      </c>
      <c r="F45" s="572">
        <f>'СВОД сверка'!F45</f>
        <v>0</v>
      </c>
      <c r="G45" s="572">
        <f>'СВОД сверка'!G45</f>
        <v>464100</v>
      </c>
      <c r="H45" s="572">
        <f>'СВОД сверка'!H45</f>
        <v>0</v>
      </c>
      <c r="I45" s="572">
        <f>'ГБ №1'!I45+БСМП!I45+ДГБ!I45+'ГП 1'!I45+'ГП 3'!I45+Стом!I45+Роддом!I45+УЗО!N45</f>
        <v>390090.1</v>
      </c>
      <c r="J45" s="572">
        <f>'ГБ №1'!J45+БСМП!J45+ДГБ!J45+'ГП 1'!J45+'ГП 3'!J45+Стом!J45+Роддом!J45+УЗО!O45</f>
        <v>0</v>
      </c>
      <c r="K45" s="572">
        <f>'ГБ №1'!K45+БСМП!K45+ДГБ!K45+'ГП 1'!K45+'ГП 3'!K45+Стом!K45+Роддом!K45+УЗО!P45</f>
        <v>0</v>
      </c>
      <c r="L45" s="572">
        <f>'ГБ №1'!L45+БСМП!L45+ДГБ!L45+'ГП 1'!L45+'ГП 3'!L45+Стом!L45+Роддом!L45+УЗО!Q45</f>
        <v>390090.1</v>
      </c>
      <c r="M45" s="572">
        <f>'ГБ №1'!M45+БСМП!M45+ДГБ!M45+'ГП 1'!M45+'ГП 3'!M45+Стом!M45+Роддом!M45+УЗО!R45</f>
        <v>0</v>
      </c>
    </row>
    <row r="46" spans="1:13" s="146" customFormat="1" ht="15">
      <c r="A46" s="141"/>
      <c r="B46" s="211" t="s">
        <v>452</v>
      </c>
      <c r="C46" s="220" t="s">
        <v>1010</v>
      </c>
      <c r="D46" s="142">
        <f>'СВОД сверка'!D46</f>
        <v>464100</v>
      </c>
      <c r="E46" s="573">
        <f>'СВОД сверка'!E46</f>
        <v>0</v>
      </c>
      <c r="F46" s="573">
        <f>'СВОД сверка'!F46</f>
        <v>0</v>
      </c>
      <c r="G46" s="573">
        <f>'СВОД сверка'!G46</f>
        <v>464100</v>
      </c>
      <c r="H46" s="573">
        <f>'СВОД сверка'!H46</f>
        <v>0</v>
      </c>
      <c r="I46" s="573">
        <f>'ГБ №1'!I46+БСМП!I46+ДГБ!I46+'ГП 1'!I46+'ГП 3'!I46+Стом!I46+Роддом!I46+УЗО!N46</f>
        <v>390090.1</v>
      </c>
      <c r="J46" s="573">
        <f>'ГБ №1'!J46+БСМП!J46+ДГБ!J46+'ГП 1'!J46+'ГП 3'!J46+Стом!J46+Роддом!J46+УЗО!O46</f>
        <v>0</v>
      </c>
      <c r="K46" s="573">
        <f>'ГБ №1'!K46+БСМП!K46+ДГБ!K46+'ГП 1'!K46+'ГП 3'!K46+Стом!K46+Роддом!K46+УЗО!P46</f>
        <v>0</v>
      </c>
      <c r="L46" s="573">
        <f>'ГБ №1'!L46+БСМП!L46+ДГБ!L46+'ГП 1'!L46+'ГП 3'!L46+Стом!L46+Роддом!L46+УЗО!Q46</f>
        <v>390090.1</v>
      </c>
      <c r="M46" s="573">
        <f>'ГБ №1'!M46+БСМП!M46+ДГБ!M46+'ГП 1'!M46+'ГП 3'!M46+Стом!M46+Роддом!M46+УЗО!R46</f>
        <v>0</v>
      </c>
    </row>
    <row r="47" spans="1:13" s="574" customFormat="1" ht="25.5">
      <c r="A47" s="542">
        <v>8</v>
      </c>
      <c r="B47" s="570" t="s">
        <v>1216</v>
      </c>
      <c r="C47" s="543" t="s">
        <v>1007</v>
      </c>
      <c r="D47" s="571">
        <f>'СВОД сверка'!D47</f>
        <v>15969700</v>
      </c>
      <c r="E47" s="572">
        <f>'СВОД сверка'!E47</f>
        <v>0</v>
      </c>
      <c r="F47" s="572">
        <f>'СВОД сверка'!F47</f>
        <v>0</v>
      </c>
      <c r="G47" s="572">
        <f>'СВОД сверка'!G47</f>
        <v>15969700</v>
      </c>
      <c r="H47" s="572">
        <f>'СВОД сверка'!H47</f>
        <v>0</v>
      </c>
      <c r="I47" s="572">
        <f>'ГБ №1'!I47+БСМП!I47+ДГБ!I47+'ГП 1'!I47+'ГП 3'!I47+Стом!I47+Роддом!I47+УЗО!N47</f>
        <v>15382501.73</v>
      </c>
      <c r="J47" s="572">
        <f>'ГБ №1'!J47+БСМП!J47+ДГБ!J47+'ГП 1'!J47+'ГП 3'!J47+Стом!J47+Роддом!J47+УЗО!O47</f>
        <v>0</v>
      </c>
      <c r="K47" s="572">
        <f>'ГБ №1'!K47+БСМП!K47+ДГБ!K47+'ГП 1'!K47+'ГП 3'!K47+Стом!K47+Роддом!K47+УЗО!P47</f>
        <v>0</v>
      </c>
      <c r="L47" s="572">
        <f>'ГБ №1'!L47+БСМП!L47+ДГБ!L47+'ГП 1'!L47+'ГП 3'!L47+Стом!L47+Роддом!L47+УЗО!Q47</f>
        <v>15382501.73</v>
      </c>
      <c r="M47" s="572">
        <f>'ГБ №1'!M47+БСМП!M47+ДГБ!M47+'ГП 1'!M47+'ГП 3'!M47+Стом!M47+Роддом!M47+УЗО!R47</f>
        <v>0</v>
      </c>
    </row>
    <row r="48" spans="1:13" s="146" customFormat="1" ht="15" customHeight="1">
      <c r="A48" s="141"/>
      <c r="B48" s="211" t="s">
        <v>452</v>
      </c>
      <c r="C48" s="220" t="s">
        <v>1081</v>
      </c>
      <c r="D48" s="142">
        <f>'СВОД сверка'!D48</f>
        <v>6660100</v>
      </c>
      <c r="E48" s="573">
        <f>'СВОД сверка'!E48</f>
        <v>0</v>
      </c>
      <c r="F48" s="573">
        <f>'СВОД сверка'!F48</f>
        <v>0</v>
      </c>
      <c r="G48" s="573">
        <f>'СВОД сверка'!G48</f>
        <v>6660100</v>
      </c>
      <c r="H48" s="573">
        <f>'СВОД сверка'!H48</f>
        <v>0</v>
      </c>
      <c r="I48" s="573">
        <f>'ГБ №1'!I48+БСМП!I48+ДГБ!I48+'ГП 1'!I48+'ГП 3'!I48+Стом!I48+Роддом!I48+УЗО!N48</f>
        <v>6296394.47</v>
      </c>
      <c r="J48" s="573">
        <f>'ГБ №1'!J48+БСМП!J48+ДГБ!J48+'ГП 1'!J48+'ГП 3'!J48+Стом!J48+Роддом!J48+УЗО!O48</f>
        <v>0</v>
      </c>
      <c r="K48" s="573">
        <f>'ГБ №1'!K48+БСМП!K48+ДГБ!K48+'ГП 1'!K48+'ГП 3'!K48+Стом!K48+Роддом!K48+УЗО!P48</f>
        <v>0</v>
      </c>
      <c r="L48" s="573">
        <f>'ГБ №1'!L48+БСМП!L48+ДГБ!L48+'ГП 1'!L48+'ГП 3'!L48+Стом!L48+Роддом!L48+УЗО!Q48</f>
        <v>6296394.47</v>
      </c>
      <c r="M48" s="573">
        <f>'ГБ №1'!M48+БСМП!M48+ДГБ!M48+'ГП 1'!M48+'ГП 3'!M48+Стом!M48+Роддом!M48+УЗО!R48</f>
        <v>0</v>
      </c>
    </row>
    <row r="49" spans="1:13" s="146" customFormat="1" ht="15">
      <c r="A49" s="550"/>
      <c r="B49" s="211" t="s">
        <v>452</v>
      </c>
      <c r="C49" s="220" t="s">
        <v>1082</v>
      </c>
      <c r="D49" s="142">
        <f>'СВОД сверка'!D49</f>
        <v>1030800</v>
      </c>
      <c r="E49" s="573">
        <f>'СВОД сверка'!E49</f>
        <v>0</v>
      </c>
      <c r="F49" s="573">
        <f>'СВОД сверка'!F49</f>
        <v>0</v>
      </c>
      <c r="G49" s="573">
        <f>'СВОД сверка'!G49</f>
        <v>1030800</v>
      </c>
      <c r="H49" s="573">
        <f>'СВОД сверка'!H49</f>
        <v>0</v>
      </c>
      <c r="I49" s="573">
        <f>'ГБ №1'!I49+БСМП!I49+ДГБ!I49+'ГП 1'!I49+'ГП 3'!I49+Стом!I49+Роддом!I49+УЗО!N49</f>
        <v>1019341.76</v>
      </c>
      <c r="J49" s="573">
        <f>'ГБ №1'!J49+БСМП!J49+ДГБ!J49+'ГП 1'!J49+'ГП 3'!J49+Стом!J49+Роддом!J49+УЗО!O49</f>
        <v>0</v>
      </c>
      <c r="K49" s="573">
        <f>'ГБ №1'!K49+БСМП!K49+ДГБ!K49+'ГП 1'!K49+'ГП 3'!K49+Стом!K49+Роддом!K49+УЗО!P49</f>
        <v>0</v>
      </c>
      <c r="L49" s="573">
        <f>'ГБ №1'!L49+БСМП!L49+ДГБ!L49+'ГП 1'!L49+'ГП 3'!L49+Стом!L49+Роддом!L49+УЗО!Q49</f>
        <v>1019341.76</v>
      </c>
      <c r="M49" s="573">
        <f>'ГБ №1'!M49+БСМП!M49+ДГБ!M49+'ГП 1'!M49+'ГП 3'!M49+Стом!M49+Роддом!M49+УЗО!R49</f>
        <v>0</v>
      </c>
    </row>
    <row r="50" spans="1:13" s="146" customFormat="1" ht="15">
      <c r="A50" s="550"/>
      <c r="B50" s="211" t="s">
        <v>452</v>
      </c>
      <c r="C50" s="220" t="s">
        <v>1200</v>
      </c>
      <c r="D50" s="142">
        <f>'СВОД сверка'!D50</f>
        <v>24100</v>
      </c>
      <c r="E50" s="573">
        <f>'СВОД сверка'!E50</f>
        <v>0</v>
      </c>
      <c r="F50" s="573">
        <f>'СВОД сверка'!F50</f>
        <v>0</v>
      </c>
      <c r="G50" s="573">
        <f>'СВОД сверка'!G50</f>
        <v>24100</v>
      </c>
      <c r="H50" s="573">
        <f>'СВОД сверка'!H50</f>
        <v>0</v>
      </c>
      <c r="I50" s="573">
        <f>'ГБ №1'!I50+БСМП!I50+ДГБ!I50+'ГП 1'!I50+'ГП 3'!I50+Стом!I50+Роддом!I50+УЗО!N50</f>
        <v>24023.73</v>
      </c>
      <c r="J50" s="573">
        <f>'ГБ №1'!J50+БСМП!J50+ДГБ!J50+'ГП 1'!J50+'ГП 3'!J50+Стом!J50+Роддом!J50+УЗО!O50</f>
        <v>0</v>
      </c>
      <c r="K50" s="573">
        <f>'ГБ №1'!K50+БСМП!K50+ДГБ!K50+'ГП 1'!K50+'ГП 3'!K50+Стом!K50+Роддом!K50+УЗО!P50</f>
        <v>0</v>
      </c>
      <c r="L50" s="573">
        <f>'ГБ №1'!L50+БСМП!L50+ДГБ!L50+'ГП 1'!L50+'ГП 3'!L50+Стом!L50+Роддом!L50+УЗО!Q50</f>
        <v>24023.73</v>
      </c>
      <c r="M50" s="573">
        <f>'ГБ №1'!M50+БСМП!M50+ДГБ!M50+'ГП 1'!M50+'ГП 3'!M50+Стом!M50+Роддом!M50+УЗО!R50</f>
        <v>0</v>
      </c>
    </row>
    <row r="51" spans="1:13" s="146" customFormat="1" ht="15">
      <c r="A51" s="550"/>
      <c r="B51" s="211" t="s">
        <v>452</v>
      </c>
      <c r="C51" s="220" t="s">
        <v>1083</v>
      </c>
      <c r="D51" s="142">
        <f>'СВОД сверка'!D51</f>
        <v>303900</v>
      </c>
      <c r="E51" s="573">
        <f>'СВОД сверка'!E51</f>
        <v>0</v>
      </c>
      <c r="F51" s="573">
        <f>'СВОД сверка'!F51</f>
        <v>0</v>
      </c>
      <c r="G51" s="573">
        <f>'СВОД сверка'!G51</f>
        <v>303900</v>
      </c>
      <c r="H51" s="573">
        <f>'СВОД сверка'!H51</f>
        <v>0</v>
      </c>
      <c r="I51" s="573">
        <f>'ГБ №1'!I51+БСМП!I51+ДГБ!I51+'ГП 1'!I51+'ГП 3'!I51+Стом!I51+Роддом!I51+УЗО!N51</f>
        <v>286573.71</v>
      </c>
      <c r="J51" s="573">
        <f>'ГБ №1'!J51+БСМП!J51+ДГБ!J51+'ГП 1'!J51+'ГП 3'!J51+Стом!J51+Роддом!J51+УЗО!O51</f>
        <v>0</v>
      </c>
      <c r="K51" s="573">
        <f>'ГБ №1'!K51+БСМП!K51+ДГБ!K51+'ГП 1'!K51+'ГП 3'!K51+Стом!K51+Роддом!K51+УЗО!P51</f>
        <v>0</v>
      </c>
      <c r="L51" s="573">
        <f>'ГБ №1'!L51+БСМП!L51+ДГБ!L51+'ГП 1'!L51+'ГП 3'!L51+Стом!L51+Роддом!L51+УЗО!Q51</f>
        <v>286573.71</v>
      </c>
      <c r="M51" s="573">
        <f>'ГБ №1'!M51+БСМП!M51+ДГБ!M51+'ГП 1'!M51+'ГП 3'!M51+Стом!M51+Роддом!M51+УЗО!R51</f>
        <v>0</v>
      </c>
    </row>
    <row r="52" spans="1:13" s="146" customFormat="1" ht="15">
      <c r="A52" s="550"/>
      <c r="B52" s="211" t="s">
        <v>452</v>
      </c>
      <c r="C52" s="220" t="s">
        <v>1084</v>
      </c>
      <c r="D52" s="142">
        <f>'СВОД сверка'!D52</f>
        <v>3287700</v>
      </c>
      <c r="E52" s="573">
        <f>'СВОД сверка'!E52</f>
        <v>0</v>
      </c>
      <c r="F52" s="573">
        <f>'СВОД сверка'!F52</f>
        <v>0</v>
      </c>
      <c r="G52" s="573">
        <f>'СВОД сверка'!G52</f>
        <v>3287700</v>
      </c>
      <c r="H52" s="573">
        <f>'СВОД сверка'!H52</f>
        <v>0</v>
      </c>
      <c r="I52" s="573">
        <f>'ГБ №1'!I52+БСМП!I52+ДГБ!I52+'ГП 1'!I52+'ГП 3'!I52+Стом!I52+Роддом!I52+УЗО!N52</f>
        <v>3105916.84</v>
      </c>
      <c r="J52" s="573">
        <f>'ГБ №1'!J52+БСМП!J52+ДГБ!J52+'ГП 1'!J52+'ГП 3'!J52+Стом!J52+Роддом!J52+УЗО!O52</f>
        <v>0</v>
      </c>
      <c r="K52" s="573">
        <f>'ГБ №1'!K52+БСМП!K52+ДГБ!K52+'ГП 1'!K52+'ГП 3'!K52+Стом!K52+Роддом!K52+УЗО!P52</f>
        <v>0</v>
      </c>
      <c r="L52" s="573">
        <f>'ГБ №1'!L52+БСМП!L52+ДГБ!L52+'ГП 1'!L52+'ГП 3'!L52+Стом!L52+Роддом!L52+УЗО!Q52</f>
        <v>3105916.84</v>
      </c>
      <c r="M52" s="573">
        <f>'ГБ №1'!M52+БСМП!M52+ДГБ!M52+'ГП 1'!M52+'ГП 3'!M52+Стом!M52+Роддом!M52+УЗО!R52</f>
        <v>0</v>
      </c>
    </row>
    <row r="53" spans="1:13" s="146" customFormat="1" ht="15">
      <c r="A53" s="550"/>
      <c r="B53" s="211" t="s">
        <v>452</v>
      </c>
      <c r="C53" s="220" t="s">
        <v>1085</v>
      </c>
      <c r="D53" s="142">
        <f>'СВОД сверка'!D53</f>
        <v>400</v>
      </c>
      <c r="E53" s="573">
        <f>'СВОД сверка'!E53</f>
        <v>0</v>
      </c>
      <c r="F53" s="573">
        <f>'СВОД сверка'!F53</f>
        <v>0</v>
      </c>
      <c r="G53" s="573">
        <f>'СВОД сверка'!G53</f>
        <v>400</v>
      </c>
      <c r="H53" s="573">
        <f>'СВОД сверка'!H53</f>
        <v>0</v>
      </c>
      <c r="I53" s="573">
        <f>'ГБ №1'!I53+БСМП!I53+ДГБ!I53+'ГП 1'!I53+'ГП 3'!I53+Стом!I53+Роддом!I53+УЗО!N53</f>
        <v>354.78</v>
      </c>
      <c r="J53" s="573">
        <f>'ГБ №1'!J53+БСМП!J53+ДГБ!J53+'ГП 1'!J53+'ГП 3'!J53+Стом!J53+Роддом!J53+УЗО!O53</f>
        <v>0</v>
      </c>
      <c r="K53" s="573">
        <f>'ГБ №1'!K53+БСМП!K53+ДГБ!K53+'ГП 1'!K53+'ГП 3'!K53+Стом!K53+Роддом!K53+УЗО!P53</f>
        <v>0</v>
      </c>
      <c r="L53" s="573">
        <f>'ГБ №1'!L53+БСМП!L53+ДГБ!L53+'ГП 1'!L53+'ГП 3'!L53+Стом!L53+Роддом!L53+УЗО!Q53</f>
        <v>354.78</v>
      </c>
      <c r="M53" s="573">
        <f>'ГБ №1'!M53+БСМП!M53+ДГБ!M53+'ГП 1'!M53+'ГП 3'!M53+Стом!M53+Роддом!M53+УЗО!R53</f>
        <v>0</v>
      </c>
    </row>
    <row r="54" spans="1:13" s="146" customFormat="1" ht="15">
      <c r="A54" s="550"/>
      <c r="B54" s="211" t="s">
        <v>452</v>
      </c>
      <c r="C54" s="220" t="s">
        <v>1086</v>
      </c>
      <c r="D54" s="142">
        <f>'СВОД сверка'!D54</f>
        <v>112300</v>
      </c>
      <c r="E54" s="573">
        <f>'СВОД сверка'!E54</f>
        <v>0</v>
      </c>
      <c r="F54" s="573">
        <f>'СВОД сверка'!F54</f>
        <v>0</v>
      </c>
      <c r="G54" s="573">
        <f>'СВОД сверка'!G54</f>
        <v>112300</v>
      </c>
      <c r="H54" s="573">
        <f>'СВОД сверка'!H54</f>
        <v>0</v>
      </c>
      <c r="I54" s="573">
        <f>'ГБ №1'!I54+БСМП!I54+ДГБ!I54+'ГП 1'!I54+'ГП 3'!I54+Стом!I54+Роддом!I54+УЗО!N54</f>
        <v>99758.96</v>
      </c>
      <c r="J54" s="573">
        <f>'ГБ №1'!J54+БСМП!J54+ДГБ!J54+'ГП 1'!J54+'ГП 3'!J54+Стом!J54+Роддом!J54+УЗО!O54</f>
        <v>0</v>
      </c>
      <c r="K54" s="573">
        <f>'ГБ №1'!K54+БСМП!K54+ДГБ!K54+'ГП 1'!K54+'ГП 3'!K54+Стом!K54+Роддом!K54+УЗО!P54</f>
        <v>0</v>
      </c>
      <c r="L54" s="573">
        <f>'ГБ №1'!L54+БСМП!L54+ДГБ!L54+'ГП 1'!L54+'ГП 3'!L54+Стом!L54+Роддом!L54+УЗО!Q54</f>
        <v>99758.96</v>
      </c>
      <c r="M54" s="573">
        <f>'ГБ №1'!M54+БСМП!M54+ДГБ!M54+'ГП 1'!M54+'ГП 3'!M54+Стом!M54+Роддом!M54+УЗО!R54</f>
        <v>0</v>
      </c>
    </row>
    <row r="55" spans="1:13" s="146" customFormat="1" ht="15">
      <c r="A55" s="550"/>
      <c r="B55" s="211" t="s">
        <v>452</v>
      </c>
      <c r="C55" s="220" t="s">
        <v>1087</v>
      </c>
      <c r="D55" s="142">
        <f>'СВОД сверка'!D55</f>
        <v>700</v>
      </c>
      <c r="E55" s="573">
        <f>'СВОД сверка'!E55</f>
        <v>0</v>
      </c>
      <c r="F55" s="573">
        <f>'СВОД сверка'!F55</f>
        <v>0</v>
      </c>
      <c r="G55" s="573">
        <f>'СВОД сверка'!G55</f>
        <v>700</v>
      </c>
      <c r="H55" s="573">
        <f>'СВОД сверка'!H55</f>
        <v>0</v>
      </c>
      <c r="I55" s="573">
        <f>'ГБ №1'!I55+БСМП!I55+ДГБ!I55+'ГП 1'!I55+'ГП 3'!I55+Стом!I55+Роддом!I55+УЗО!N55</f>
        <v>560</v>
      </c>
      <c r="J55" s="573">
        <f>'ГБ №1'!J55+БСМП!J55+ДГБ!J55+'ГП 1'!J55+'ГП 3'!J55+Стом!J55+Роддом!J55+УЗО!O55</f>
        <v>0</v>
      </c>
      <c r="K55" s="573">
        <f>'ГБ №1'!K55+БСМП!K55+ДГБ!K55+'ГП 1'!K55+'ГП 3'!K55+Стом!K55+Роддом!K55+УЗО!P55</f>
        <v>0</v>
      </c>
      <c r="L55" s="573">
        <f>'ГБ №1'!L55+БСМП!L55+ДГБ!L55+'ГП 1'!L55+'ГП 3'!L55+Стом!L55+Роддом!L55+УЗО!Q55</f>
        <v>560</v>
      </c>
      <c r="M55" s="573">
        <f>'ГБ №1'!M55+БСМП!M55+ДГБ!M55+'ГП 1'!M55+'ГП 3'!M55+Стом!M55+Роддом!M55+УЗО!R55</f>
        <v>0</v>
      </c>
    </row>
    <row r="56" spans="1:13" s="146" customFormat="1" ht="15">
      <c r="A56" s="550"/>
      <c r="B56" s="211" t="s">
        <v>452</v>
      </c>
      <c r="C56" s="220" t="s">
        <v>1088</v>
      </c>
      <c r="D56" s="142">
        <f>'СВОД сверка'!D56</f>
        <v>95000</v>
      </c>
      <c r="E56" s="573">
        <f>'СВОД сверка'!E56</f>
        <v>0</v>
      </c>
      <c r="F56" s="573">
        <f>'СВОД сверка'!F56</f>
        <v>0</v>
      </c>
      <c r="G56" s="573">
        <f>'СВОД сверка'!G56</f>
        <v>95000</v>
      </c>
      <c r="H56" s="573">
        <f>'СВОД сверка'!H56</f>
        <v>0</v>
      </c>
      <c r="I56" s="573">
        <f>'ГБ №1'!I56+БСМП!I56+ДГБ!I56+'ГП 1'!I56+'ГП 3'!I56+Стом!I56+Роддом!I56+УЗО!N56</f>
        <v>94913</v>
      </c>
      <c r="J56" s="573">
        <f>'ГБ №1'!J56+БСМП!J56+ДГБ!J56+'ГП 1'!J56+'ГП 3'!J56+Стом!J56+Роддом!J56+УЗО!O56</f>
        <v>0</v>
      </c>
      <c r="K56" s="573">
        <f>'ГБ №1'!K56+БСМП!K56+ДГБ!K56+'ГП 1'!K56+'ГП 3'!K56+Стом!K56+Роддом!K56+УЗО!P56</f>
        <v>0</v>
      </c>
      <c r="L56" s="573">
        <f>'ГБ №1'!L56+БСМП!L56+ДГБ!L56+'ГП 1'!L56+'ГП 3'!L56+Стом!L56+Роддом!L56+УЗО!Q56</f>
        <v>94913</v>
      </c>
      <c r="M56" s="573">
        <f>'ГБ №1'!M56+БСМП!M56+ДГБ!M56+'ГП 1'!M56+'ГП 3'!M56+Стом!M56+Роддом!M56+УЗО!R56</f>
        <v>0</v>
      </c>
    </row>
    <row r="57" spans="1:13" s="146" customFormat="1" ht="15">
      <c r="A57" s="550"/>
      <c r="B57" s="536" t="s">
        <v>732</v>
      </c>
      <c r="C57" s="220" t="s">
        <v>1204</v>
      </c>
      <c r="D57" s="142">
        <f>'СВОД сверка'!D57</f>
        <v>4256200</v>
      </c>
      <c r="E57" s="573">
        <f>'СВОД сверка'!E57</f>
        <v>0</v>
      </c>
      <c r="F57" s="573">
        <f>'СВОД сверка'!F57</f>
        <v>0</v>
      </c>
      <c r="G57" s="573">
        <f>'СВОД сверка'!G57</f>
        <v>4256200</v>
      </c>
      <c r="H57" s="573">
        <f>'СВОД сверка'!H57</f>
        <v>0</v>
      </c>
      <c r="I57" s="573">
        <f>'ГБ №1'!I57+БСМП!I57+ДГБ!I57+'ГП 1'!I57+'ГП 3'!I57+Стом!I57+Роддом!I57+УЗО!N57</f>
        <v>4256184.48</v>
      </c>
      <c r="J57" s="573">
        <f>'ГБ №1'!J57+БСМП!J57+ДГБ!J57+'ГП 1'!J57+'ГП 3'!J57+Стом!J57+Роддом!J57+УЗО!O57</f>
        <v>0</v>
      </c>
      <c r="K57" s="573">
        <f>'ГБ №1'!K57+БСМП!K57+ДГБ!K57+'ГП 1'!K57+'ГП 3'!K57+Стом!K57+Роддом!K57+УЗО!P57</f>
        <v>0</v>
      </c>
      <c r="L57" s="573">
        <f>'ГБ №1'!L57+БСМП!L57+ДГБ!L57+'ГП 1'!L57+'ГП 3'!L57+Стом!L57+Роддом!L57+УЗО!Q57</f>
        <v>4256184.48</v>
      </c>
      <c r="M57" s="573">
        <f>'ГБ №1'!M57+БСМП!M57+ДГБ!M57+'ГП 1'!M57+'ГП 3'!M57+Стом!M57+Роддом!M57+УЗО!R57</f>
        <v>0</v>
      </c>
    </row>
    <row r="58" spans="1:13" s="146" customFormat="1" ht="15">
      <c r="A58" s="550"/>
      <c r="B58" s="536" t="s">
        <v>732</v>
      </c>
      <c r="C58" s="220" t="s">
        <v>1205</v>
      </c>
      <c r="D58" s="142">
        <f>'СВОД сверка'!D58</f>
        <v>198500</v>
      </c>
      <c r="E58" s="573">
        <f>'СВОД сверка'!E58</f>
        <v>0</v>
      </c>
      <c r="F58" s="573">
        <f>'СВОД сверка'!F58</f>
        <v>0</v>
      </c>
      <c r="G58" s="573">
        <f>'СВОД сверка'!G58</f>
        <v>198500</v>
      </c>
      <c r="H58" s="573">
        <f>'СВОД сверка'!H58</f>
        <v>0</v>
      </c>
      <c r="I58" s="573">
        <f>'ГБ №1'!I58+БСМП!I58+ДГБ!I58+'ГП 1'!I58+'ГП 3'!I58+Стом!I58+Роддом!I58+УЗО!N58</f>
        <v>198480</v>
      </c>
      <c r="J58" s="573">
        <f>'ГБ №1'!J58+БСМП!J58+ДГБ!J58+'ГП 1'!J58+'ГП 3'!J58+Стом!J58+Роддом!J58+УЗО!O58</f>
        <v>0</v>
      </c>
      <c r="K58" s="573">
        <f>'ГБ №1'!K58+БСМП!K58+ДГБ!K58+'ГП 1'!K58+'ГП 3'!K58+Стом!K58+Роддом!K58+УЗО!P58</f>
        <v>0</v>
      </c>
      <c r="L58" s="573">
        <f>'ГБ №1'!L58+БСМП!L58+ДГБ!L58+'ГП 1'!L58+'ГП 3'!L58+Стом!L58+Роддом!L58+УЗО!Q58</f>
        <v>198480</v>
      </c>
      <c r="M58" s="573">
        <f>'ГБ №1'!M58+БСМП!M58+ДГБ!M58+'ГП 1'!M58+'ГП 3'!M58+Стом!M58+Роддом!M58+УЗО!R58</f>
        <v>0</v>
      </c>
    </row>
    <row r="59" spans="1:13" s="574" customFormat="1" ht="25.5">
      <c r="A59" s="542">
        <v>9</v>
      </c>
      <c r="B59" s="570" t="s">
        <v>1217</v>
      </c>
      <c r="C59" s="543" t="s">
        <v>1007</v>
      </c>
      <c r="D59" s="571">
        <f>'СВОД сверка'!D59</f>
        <v>88700</v>
      </c>
      <c r="E59" s="572">
        <f>'СВОД сверка'!E59</f>
        <v>0</v>
      </c>
      <c r="F59" s="572">
        <f>'СВОД сверка'!F59</f>
        <v>0</v>
      </c>
      <c r="G59" s="572">
        <f>'СВОД сверка'!G59</f>
        <v>88700</v>
      </c>
      <c r="H59" s="572">
        <f>'СВОД сверка'!H59</f>
        <v>0</v>
      </c>
      <c r="I59" s="572">
        <f>'ГБ №1'!I59+БСМП!I59+ДГБ!I59+'ГП 1'!I59+'ГП 3'!I59+Стом!I59+Роддом!I59+УЗО!N59</f>
        <v>88112.3</v>
      </c>
      <c r="J59" s="572">
        <f>'ГБ №1'!J59+БСМП!J59+ДГБ!J59+'ГП 1'!J59+'ГП 3'!J59+Стом!J59+Роддом!J59+УЗО!O59</f>
        <v>0</v>
      </c>
      <c r="K59" s="572">
        <f>'ГБ №1'!K59+БСМП!K59+ДГБ!K59+'ГП 1'!K59+'ГП 3'!K59+Стом!K59+Роддом!K59+УЗО!P59</f>
        <v>0</v>
      </c>
      <c r="L59" s="572">
        <f>'ГБ №1'!L59+БСМП!L59+ДГБ!L59+'ГП 1'!L59+'ГП 3'!L59+Стом!L59+Роддом!L59+УЗО!Q59</f>
        <v>88112.3</v>
      </c>
      <c r="M59" s="572">
        <f>'ГБ №1'!M59+БСМП!M59+ДГБ!M59+'ГП 1'!M59+'ГП 3'!M59+Стом!M59+Роддом!M59+УЗО!R59</f>
        <v>0</v>
      </c>
    </row>
    <row r="60" spans="1:13" s="146" customFormat="1" ht="15">
      <c r="A60" s="550"/>
      <c r="B60" s="211" t="s">
        <v>452</v>
      </c>
      <c r="C60" s="220" t="s">
        <v>1013</v>
      </c>
      <c r="D60" s="142">
        <f>'СВОД сверка'!D60</f>
        <v>11000</v>
      </c>
      <c r="E60" s="573">
        <f>'СВОД сверка'!E60</f>
        <v>0</v>
      </c>
      <c r="F60" s="573">
        <f>'СВОД сверка'!F60</f>
        <v>0</v>
      </c>
      <c r="G60" s="573">
        <f>'СВОД сверка'!G60</f>
        <v>11000</v>
      </c>
      <c r="H60" s="573">
        <f>'СВОД сверка'!H60</f>
        <v>0</v>
      </c>
      <c r="I60" s="573">
        <f>'ГБ №1'!I60+БСМП!I60+ДГБ!I60+'ГП 1'!I60+'ГП 3'!I60+Стом!I60+Роддом!I60+УЗО!N60</f>
        <v>10489.3</v>
      </c>
      <c r="J60" s="573">
        <f>'ГБ №1'!J60+БСМП!J60+ДГБ!J60+'ГП 1'!J60+'ГП 3'!J60+Стом!J60+Роддом!J60+УЗО!O60</f>
        <v>0</v>
      </c>
      <c r="K60" s="573">
        <f>'ГБ №1'!K60+БСМП!K60+ДГБ!K60+'ГП 1'!K60+'ГП 3'!K60+Стом!K60+Роддом!K60+УЗО!P60</f>
        <v>0</v>
      </c>
      <c r="L60" s="573">
        <f>'ГБ №1'!L60+БСМП!L60+ДГБ!L60+'ГП 1'!L60+'ГП 3'!L60+Стом!L60+Роддом!L60+УЗО!Q60</f>
        <v>10489.3</v>
      </c>
      <c r="M60" s="573">
        <f>'ГБ №1'!M60+БСМП!M60+ДГБ!M60+'ГП 1'!M60+'ГП 3'!M60+Стом!M60+Роддом!M60+УЗО!R60</f>
        <v>0</v>
      </c>
    </row>
    <row r="61" spans="1:13" s="146" customFormat="1" ht="15">
      <c r="A61" s="550"/>
      <c r="B61" s="536" t="s">
        <v>1004</v>
      </c>
      <c r="C61" s="220" t="s">
        <v>1199</v>
      </c>
      <c r="D61" s="142">
        <f>'СВОД сверка'!D61</f>
        <v>77700</v>
      </c>
      <c r="E61" s="573">
        <f>'СВОД сверка'!E61</f>
        <v>0</v>
      </c>
      <c r="F61" s="573">
        <f>'СВОД сверка'!F61</f>
        <v>0</v>
      </c>
      <c r="G61" s="573">
        <f>'СВОД сверка'!G61</f>
        <v>77700</v>
      </c>
      <c r="H61" s="573">
        <f>'СВОД сверка'!H61</f>
        <v>0</v>
      </c>
      <c r="I61" s="573">
        <f>'ГБ №1'!I61+БСМП!I61+ДГБ!I61+'ГП 1'!I61+'ГП 3'!I61+Стом!I61+Роддом!I61+УЗО!N61</f>
        <v>77623</v>
      </c>
      <c r="J61" s="573">
        <f>'ГБ №1'!J61+БСМП!J61+ДГБ!J61+'ГП 1'!J61+'ГП 3'!J61+Стом!J61+Роддом!J61+УЗО!O61</f>
        <v>0</v>
      </c>
      <c r="K61" s="573">
        <f>'ГБ №1'!K61+БСМП!K61+ДГБ!K61+'ГП 1'!K61+'ГП 3'!K61+Стом!K61+Роддом!K61+УЗО!P61</f>
        <v>0</v>
      </c>
      <c r="L61" s="573">
        <f>'ГБ №1'!L61+БСМП!L61+ДГБ!L61+'ГП 1'!L61+'ГП 3'!L61+Стом!L61+Роддом!L61+УЗО!Q61</f>
        <v>77623</v>
      </c>
      <c r="M61" s="573">
        <f>'ГБ №1'!M61+БСМП!M61+ДГБ!M61+'ГП 1'!M61+'ГП 3'!M61+Стом!M61+Роддом!M61+УЗО!R61</f>
        <v>0</v>
      </c>
    </row>
    <row r="62" spans="1:13" s="574" customFormat="1" ht="38.25">
      <c r="A62" s="542">
        <v>10</v>
      </c>
      <c r="B62" s="570" t="s">
        <v>1218</v>
      </c>
      <c r="C62" s="543" t="s">
        <v>1007</v>
      </c>
      <c r="D62" s="571">
        <f>'СВОД сверка'!D62</f>
        <v>13698300</v>
      </c>
      <c r="E62" s="572">
        <f>'СВОД сверка'!E62</f>
        <v>0</v>
      </c>
      <c r="F62" s="572">
        <f>'СВОД сверка'!F62</f>
        <v>183000</v>
      </c>
      <c r="G62" s="572">
        <f>'СВОД сверка'!G62</f>
        <v>13515300</v>
      </c>
      <c r="H62" s="572">
        <f>'СВОД сверка'!H62</f>
        <v>0</v>
      </c>
      <c r="I62" s="572">
        <f>'ГБ №1'!I62+БСМП!I62+ДГБ!I62+'ГП 1'!I62+'ГП 3'!I62+Стом!I62+Роддом!I62+УЗО!N62</f>
        <v>13677488.71</v>
      </c>
      <c r="J62" s="572">
        <f>'ГБ №1'!J62+БСМП!J62+ДГБ!J62+'ГП 1'!J62+'ГП 3'!J62+Стом!J62+Роддом!J62+УЗО!O62</f>
        <v>0</v>
      </c>
      <c r="K62" s="572">
        <f>'ГБ №1'!K62+БСМП!K62+ДГБ!K62+'ГП 1'!K62+'ГП 3'!K62+Стом!K62+Роддом!K62+УЗО!P62</f>
        <v>162455</v>
      </c>
      <c r="L62" s="572">
        <f>'ГБ №1'!L62+БСМП!L62+ДГБ!L62+'ГП 1'!L62+'ГП 3'!L62+Стом!L62+Роддом!L62+УЗО!Q62</f>
        <v>13515033.71</v>
      </c>
      <c r="M62" s="572">
        <f>'ГБ №1'!M62+БСМП!M62+ДГБ!M62+'ГП 1'!M62+'ГП 3'!M62+Стом!M62+Роддом!M62+УЗО!R62</f>
        <v>0</v>
      </c>
    </row>
    <row r="63" spans="1:13" s="146" customFormat="1" ht="15">
      <c r="A63" s="141"/>
      <c r="B63" s="712" t="s">
        <v>1000</v>
      </c>
      <c r="C63" s="220" t="s">
        <v>1015</v>
      </c>
      <c r="D63" s="142">
        <f>'СВОД сверка'!D63</f>
        <v>5426900</v>
      </c>
      <c r="E63" s="573">
        <f>'СВОД сверка'!E63</f>
        <v>0</v>
      </c>
      <c r="F63" s="573">
        <f>'СВОД сверка'!F63</f>
        <v>0</v>
      </c>
      <c r="G63" s="573">
        <f>'СВОД сверка'!G63</f>
        <v>5426900</v>
      </c>
      <c r="H63" s="573">
        <f>'СВОД сверка'!H63</f>
        <v>0</v>
      </c>
      <c r="I63" s="573">
        <f>'ГБ №1'!I63+БСМП!I63+ДГБ!I63+'ГП 1'!I63+'ГП 3'!I63+Стом!I63+Роддом!I63+УЗО!N63</f>
        <v>5426820</v>
      </c>
      <c r="J63" s="573">
        <f>'ГБ №1'!J63+БСМП!J63+ДГБ!J63+'ГП 1'!J63+'ГП 3'!J63+Стом!J63+Роддом!J63+УЗО!O63</f>
        <v>0</v>
      </c>
      <c r="K63" s="573">
        <f>'ГБ №1'!K63+БСМП!K63+ДГБ!K63+'ГП 1'!K63+'ГП 3'!K63+Стом!K63+Роддом!K63+УЗО!P63</f>
        <v>0</v>
      </c>
      <c r="L63" s="573">
        <f>'ГБ №1'!L63+БСМП!L63+ДГБ!L63+'ГП 1'!L63+'ГП 3'!L63+Стом!L63+Роддом!L63+УЗО!Q63</f>
        <v>5426820</v>
      </c>
      <c r="M63" s="573">
        <f>'ГБ №1'!M63+БСМП!M63+ДГБ!M63+'ГП 1'!M63+'ГП 3'!M63+Стом!M63+Роддом!M63+УЗО!R63</f>
        <v>0</v>
      </c>
    </row>
    <row r="64" spans="1:13" s="146" customFormat="1" ht="15">
      <c r="A64" s="141"/>
      <c r="B64" s="712"/>
      <c r="C64" s="220" t="s">
        <v>1100</v>
      </c>
      <c r="D64" s="142">
        <f>'СВОД сверка'!D64</f>
        <v>2448600</v>
      </c>
      <c r="E64" s="573">
        <f>'СВОД сверка'!E64</f>
        <v>0</v>
      </c>
      <c r="F64" s="573">
        <f>'СВОД сверка'!F64</f>
        <v>0</v>
      </c>
      <c r="G64" s="573">
        <f>'СВОД сверка'!G64</f>
        <v>2448600</v>
      </c>
      <c r="H64" s="573">
        <f>'СВОД сверка'!H64</f>
        <v>0</v>
      </c>
      <c r="I64" s="573">
        <f>'ГБ №1'!I64+БСМП!I64+ДГБ!I64+'ГП 1'!I64+'ГП 3'!I64+Стом!I64+Роддом!I64+УЗО!N64</f>
        <v>2448573</v>
      </c>
      <c r="J64" s="573">
        <f>'ГБ №1'!J64+БСМП!J64+ДГБ!J64+'ГП 1'!J64+'ГП 3'!J64+Стом!J64+Роддом!J64+УЗО!O64</f>
        <v>0</v>
      </c>
      <c r="K64" s="573">
        <f>'ГБ №1'!K64+БСМП!K64+ДГБ!K64+'ГП 1'!K64+'ГП 3'!K64+Стом!K64+Роддом!K64+УЗО!P64</f>
        <v>0</v>
      </c>
      <c r="L64" s="573">
        <f>'ГБ №1'!L64+БСМП!L64+ДГБ!L64+'ГП 1'!L64+'ГП 3'!L64+Стом!L64+Роддом!L64+УЗО!Q64</f>
        <v>2448573</v>
      </c>
      <c r="M64" s="573">
        <f>'ГБ №1'!M64+БСМП!M64+ДГБ!M64+'ГП 1'!M64+'ГП 3'!M64+Стом!M64+Роддом!M64+УЗО!R64</f>
        <v>0</v>
      </c>
    </row>
    <row r="65" spans="1:13" s="146" customFormat="1" ht="15" customHeight="1" hidden="1">
      <c r="A65" s="141"/>
      <c r="B65" s="712" t="s">
        <v>1001</v>
      </c>
      <c r="C65" s="220"/>
      <c r="D65" s="142">
        <f>'СВОД сверка'!D65</f>
        <v>0</v>
      </c>
      <c r="E65" s="573">
        <f>'СВОД сверка'!E65</f>
        <v>0</v>
      </c>
      <c r="F65" s="573">
        <f>'СВОД сверка'!F65</f>
        <v>0</v>
      </c>
      <c r="G65" s="573">
        <f>'СВОД сверка'!G65</f>
        <v>0</v>
      </c>
      <c r="H65" s="573">
        <f>'СВОД сверка'!H65</f>
        <v>0</v>
      </c>
      <c r="I65" s="573">
        <f>'ГБ №1'!I65+БСМП!I65+ДГБ!I65+'ГП 1'!I65+'ГП 3'!I65+Стом!I65+Роддом!I65+УЗО!N65</f>
        <v>0</v>
      </c>
      <c r="J65" s="573">
        <f>'ГБ №1'!J65+БСМП!J65+ДГБ!J65+'ГП 1'!J65+'ГП 3'!J65+Стом!J65+Роддом!J65+УЗО!O65</f>
        <v>0</v>
      </c>
      <c r="K65" s="573">
        <f>'ГБ №1'!K65+БСМП!K65+ДГБ!K65+'ГП 1'!K65+'ГП 3'!K65+Стом!K65+Роддом!K65+УЗО!P65</f>
        <v>0</v>
      </c>
      <c r="L65" s="573">
        <f>'ГБ №1'!L65+БСМП!L65+ДГБ!L65+'ГП 1'!L65+'ГП 3'!L65+Стом!L65+Роддом!L65+УЗО!Q65</f>
        <v>0</v>
      </c>
      <c r="M65" s="573">
        <f>'ГБ №1'!M65+БСМП!M65+ДГБ!M65+'ГП 1'!M65+'ГП 3'!M65+Стом!M65+Роддом!M65+УЗО!R65</f>
        <v>0</v>
      </c>
    </row>
    <row r="66" spans="1:13" s="2" customFormat="1" ht="12.75" customHeight="1" hidden="1">
      <c r="A66" s="141"/>
      <c r="B66" s="712"/>
      <c r="C66" s="220"/>
      <c r="D66" s="142">
        <f>'СВОД сверка'!D66</f>
        <v>0</v>
      </c>
      <c r="E66" s="573">
        <f>'СВОД сверка'!E66</f>
        <v>0</v>
      </c>
      <c r="F66" s="573">
        <f>'СВОД сверка'!F66</f>
        <v>0</v>
      </c>
      <c r="G66" s="573">
        <f>'СВОД сверка'!G66</f>
        <v>0</v>
      </c>
      <c r="H66" s="573">
        <f>'СВОД сверка'!H66</f>
        <v>0</v>
      </c>
      <c r="I66" s="573">
        <f>'ГБ №1'!I66+БСМП!I66+ДГБ!I66+'ГП 1'!I66+'ГП 3'!I66+Стом!I66+Роддом!I66+УЗО!N66</f>
        <v>0</v>
      </c>
      <c r="J66" s="573">
        <f>'ГБ №1'!J66+БСМП!J66+ДГБ!J66+'ГП 1'!J66+'ГП 3'!J66+Стом!J66+Роддом!J66+УЗО!O66</f>
        <v>0</v>
      </c>
      <c r="K66" s="573">
        <f>'ГБ №1'!K66+БСМП!K66+ДГБ!K66+'ГП 1'!K66+'ГП 3'!K66+Стом!K66+Роддом!K66+УЗО!P66</f>
        <v>0</v>
      </c>
      <c r="L66" s="573">
        <f>'ГБ №1'!L66+БСМП!L66+ДГБ!L66+'ГП 1'!L66+'ГП 3'!L66+Стом!L66+Роддом!L66+УЗО!Q66</f>
        <v>0</v>
      </c>
      <c r="M66" s="573">
        <f>'ГБ №1'!M66+БСМП!M66+ДГБ!M66+'ГП 1'!M66+'ГП 3'!M66+Стом!M66+Роддом!M66+УЗО!R66</f>
        <v>0</v>
      </c>
    </row>
    <row r="67" spans="1:13" s="2" customFormat="1" ht="12.75">
      <c r="A67" s="141"/>
      <c r="B67" s="712" t="s">
        <v>1002</v>
      </c>
      <c r="C67" s="220" t="s">
        <v>1100</v>
      </c>
      <c r="D67" s="142">
        <f>'СВОД сверка'!D67</f>
        <v>3334100</v>
      </c>
      <c r="E67" s="573">
        <f>'СВОД сверка'!E67</f>
        <v>0</v>
      </c>
      <c r="F67" s="573">
        <f>'СВОД сверка'!F67</f>
        <v>0</v>
      </c>
      <c r="G67" s="573">
        <f>'СВОД сверка'!G67</f>
        <v>3334100</v>
      </c>
      <c r="H67" s="573">
        <f>'СВОД сверка'!H67</f>
        <v>0</v>
      </c>
      <c r="I67" s="573">
        <f>'ГБ №1'!I67+БСМП!I67+ДГБ!I67+'ГП 1'!I67+'ГП 3'!I67+Стом!I67+Роддом!I67+УЗО!N67</f>
        <v>3333940.71</v>
      </c>
      <c r="J67" s="573">
        <f>'ГБ №1'!J67+БСМП!J67+ДГБ!J67+'ГП 1'!J67+'ГП 3'!J67+Стом!J67+Роддом!J67+УЗО!O67</f>
        <v>0</v>
      </c>
      <c r="K67" s="573">
        <f>'ГБ №1'!K67+БСМП!K67+ДГБ!K67+'ГП 1'!K67+'ГП 3'!K67+Стом!K67+Роддом!K67+УЗО!P67</f>
        <v>0</v>
      </c>
      <c r="L67" s="573">
        <f>'ГБ №1'!L67+БСМП!L67+ДГБ!L67+'ГП 1'!L67+'ГП 3'!L67+Стом!L67+Роддом!L67+УЗО!Q67</f>
        <v>3333940.71</v>
      </c>
      <c r="M67" s="573">
        <f>'ГБ №1'!M67+БСМП!M67+ДГБ!M67+'ГП 1'!M67+'ГП 3'!M67+Стом!M67+Роддом!M67+УЗО!R67</f>
        <v>0</v>
      </c>
    </row>
    <row r="68" spans="1:13" s="2" customFormat="1" ht="12.75" customHeight="1" hidden="1">
      <c r="A68" s="141"/>
      <c r="B68" s="712"/>
      <c r="C68" s="220"/>
      <c r="D68" s="142">
        <f>'СВОД сверка'!D68</f>
        <v>0</v>
      </c>
      <c r="E68" s="573">
        <f>'СВОД сверка'!E68</f>
        <v>0</v>
      </c>
      <c r="F68" s="573">
        <f>'СВОД сверка'!F68</f>
        <v>0</v>
      </c>
      <c r="G68" s="573">
        <f>'СВОД сверка'!G68</f>
        <v>0</v>
      </c>
      <c r="H68" s="573">
        <f>'СВОД сверка'!H68</f>
        <v>0</v>
      </c>
      <c r="I68" s="573">
        <f>'ГБ №1'!I68+БСМП!I68+ДГБ!I68+'ГП 1'!I68+'ГП 3'!I68+Стом!I68+Роддом!I68+УЗО!N68</f>
        <v>0</v>
      </c>
      <c r="J68" s="573">
        <f>'ГБ №1'!J68+БСМП!J68+ДГБ!J68+'ГП 1'!J68+'ГП 3'!J68+Стом!J68+Роддом!J68+УЗО!O68</f>
        <v>0</v>
      </c>
      <c r="K68" s="573">
        <f>'ГБ №1'!K68+БСМП!K68+ДГБ!K68+'ГП 1'!K68+'ГП 3'!K68+Стом!K68+Роддом!K68+УЗО!P68</f>
        <v>0</v>
      </c>
      <c r="L68" s="573">
        <f>'ГБ №1'!L68+БСМП!L68+ДГБ!L68+'ГП 1'!L68+'ГП 3'!L68+Стом!L68+Роддом!L68+УЗО!Q68</f>
        <v>0</v>
      </c>
      <c r="M68" s="573">
        <f>'ГБ №1'!M68+БСМП!M68+ДГБ!M68+'ГП 1'!M68+'ГП 3'!M68+Стом!M68+Роддом!M68+УЗО!R68</f>
        <v>0</v>
      </c>
    </row>
    <row r="69" spans="1:13" s="2" customFormat="1" ht="12.75" customHeight="1" hidden="1">
      <c r="A69" s="141"/>
      <c r="B69" s="712"/>
      <c r="C69" s="220"/>
      <c r="D69" s="142">
        <f>'СВОД сверка'!D69</f>
        <v>0</v>
      </c>
      <c r="E69" s="573">
        <f>'СВОД сверка'!E69</f>
        <v>0</v>
      </c>
      <c r="F69" s="573">
        <f>'СВОД сверка'!F69</f>
        <v>0</v>
      </c>
      <c r="G69" s="573">
        <f>'СВОД сверка'!G69</f>
        <v>0</v>
      </c>
      <c r="H69" s="573">
        <f>'СВОД сверка'!H69</f>
        <v>0</v>
      </c>
      <c r="I69" s="573">
        <f>'ГБ №1'!I69+БСМП!I69+ДГБ!I69+'ГП 1'!I69+'ГП 3'!I69+Стом!I69+Роддом!I69+УЗО!N69</f>
        <v>0</v>
      </c>
      <c r="J69" s="573">
        <f>'ГБ №1'!J69+БСМП!J69+ДГБ!J69+'ГП 1'!J69+'ГП 3'!J69+Стом!J69+Роддом!J69+УЗО!O69</f>
        <v>0</v>
      </c>
      <c r="K69" s="573">
        <f>'ГБ №1'!K69+БСМП!K69+ДГБ!K69+'ГП 1'!K69+'ГП 3'!K69+Стом!K69+Роддом!K69+УЗО!P69</f>
        <v>0</v>
      </c>
      <c r="L69" s="573">
        <f>'ГБ №1'!L69+БСМП!L69+ДГБ!L69+'ГП 1'!L69+'ГП 3'!L69+Стом!L69+Роддом!L69+УЗО!Q69</f>
        <v>0</v>
      </c>
      <c r="M69" s="573">
        <f>'ГБ №1'!M69+БСМП!M69+ДГБ!M69+'ГП 1'!M69+'ГП 3'!M69+Стом!M69+Роддом!M69+УЗО!R69</f>
        <v>0</v>
      </c>
    </row>
    <row r="70" spans="1:13" s="2" customFormat="1" ht="12.75" customHeight="1" hidden="1">
      <c r="A70" s="141"/>
      <c r="B70" s="712"/>
      <c r="C70" s="220"/>
      <c r="D70" s="142">
        <f>'СВОД сверка'!D70</f>
        <v>0</v>
      </c>
      <c r="E70" s="573">
        <f>'СВОД сверка'!E70</f>
        <v>0</v>
      </c>
      <c r="F70" s="573">
        <f>'СВОД сверка'!F70</f>
        <v>0</v>
      </c>
      <c r="G70" s="573">
        <f>'СВОД сверка'!G70</f>
        <v>0</v>
      </c>
      <c r="H70" s="573">
        <f>'СВОД сверка'!H70</f>
        <v>0</v>
      </c>
      <c r="I70" s="573">
        <f>'ГБ №1'!I70+БСМП!I70+ДГБ!I70+'ГП 1'!I70+'ГП 3'!I70+Стом!I70+Роддом!I70+УЗО!N70</f>
        <v>0</v>
      </c>
      <c r="J70" s="573">
        <f>'ГБ №1'!J70+БСМП!J70+ДГБ!J70+'ГП 1'!J70+'ГП 3'!J70+Стом!J70+Роддом!J70+УЗО!O70</f>
        <v>0</v>
      </c>
      <c r="K70" s="573">
        <f>'ГБ №1'!K70+БСМП!K70+ДГБ!K70+'ГП 1'!K70+'ГП 3'!K70+Стом!K70+Роддом!K70+УЗО!P70</f>
        <v>0</v>
      </c>
      <c r="L70" s="573">
        <f>'ГБ №1'!L70+БСМП!L70+ДГБ!L70+'ГП 1'!L70+'ГП 3'!L70+Стом!L70+Роддом!L70+УЗО!Q70</f>
        <v>0</v>
      </c>
      <c r="M70" s="573">
        <f>'ГБ №1'!M70+БСМП!M70+ДГБ!M70+'ГП 1'!M70+'ГП 3'!M70+Стом!M70+Роддом!M70+УЗО!R70</f>
        <v>0</v>
      </c>
    </row>
    <row r="71" spans="1:13" s="2" customFormat="1" ht="12.75" customHeight="1" hidden="1">
      <c r="A71" s="141"/>
      <c r="B71" s="712"/>
      <c r="C71" s="220"/>
      <c r="D71" s="142">
        <f>'СВОД сверка'!D71</f>
        <v>0</v>
      </c>
      <c r="E71" s="573">
        <f>'СВОД сверка'!E71</f>
        <v>0</v>
      </c>
      <c r="F71" s="573">
        <f>'СВОД сверка'!F71</f>
        <v>0</v>
      </c>
      <c r="G71" s="573">
        <f>'СВОД сверка'!G71</f>
        <v>0</v>
      </c>
      <c r="H71" s="573">
        <f>'СВОД сверка'!H71</f>
        <v>0</v>
      </c>
      <c r="I71" s="573">
        <f>'ГБ №1'!I71+БСМП!I71+ДГБ!I71+'ГП 1'!I71+'ГП 3'!I71+Стом!I71+Роддом!I71+УЗО!N71</f>
        <v>0</v>
      </c>
      <c r="J71" s="573">
        <f>'ГБ №1'!J71+БСМП!J71+ДГБ!J71+'ГП 1'!J71+'ГП 3'!J71+Стом!J71+Роддом!J71+УЗО!O71</f>
        <v>0</v>
      </c>
      <c r="K71" s="573">
        <f>'ГБ №1'!K71+БСМП!K71+ДГБ!K71+'ГП 1'!K71+'ГП 3'!K71+Стом!K71+Роддом!K71+УЗО!P71</f>
        <v>0</v>
      </c>
      <c r="L71" s="573">
        <f>'ГБ №1'!L71+БСМП!L71+ДГБ!L71+'ГП 1'!L71+'ГП 3'!L71+Стом!L71+Роддом!L71+УЗО!Q71</f>
        <v>0</v>
      </c>
      <c r="M71" s="573">
        <f>'ГБ №1'!M71+БСМП!M71+ДГБ!M71+'ГП 1'!M71+'ГП 3'!M71+Стом!M71+Роддом!M71+УЗО!R71</f>
        <v>0</v>
      </c>
    </row>
    <row r="72" spans="1:13" s="2" customFormat="1" ht="12.75">
      <c r="A72" s="141"/>
      <c r="B72" s="536" t="s">
        <v>1004</v>
      </c>
      <c r="C72" s="220" t="s">
        <v>1101</v>
      </c>
      <c r="D72" s="142">
        <f>'СВОД сверка'!D72</f>
        <v>2305700</v>
      </c>
      <c r="E72" s="573">
        <f>'СВОД сверка'!E72</f>
        <v>0</v>
      </c>
      <c r="F72" s="573">
        <f>'СВОД сверка'!F72</f>
        <v>0</v>
      </c>
      <c r="G72" s="573">
        <f>'СВОД сверка'!G72</f>
        <v>2305700</v>
      </c>
      <c r="H72" s="573">
        <f>'СВОД сверка'!H72</f>
        <v>0</v>
      </c>
      <c r="I72" s="573">
        <f>'ГБ №1'!I72+БСМП!I72+ДГБ!I72+'ГП 1'!I72+'ГП 3'!I72+Стом!I72+Роддом!I72+УЗО!N72</f>
        <v>2305700</v>
      </c>
      <c r="J72" s="573">
        <f>'ГБ №1'!J72+БСМП!J72+ДГБ!J72+'ГП 1'!J72+'ГП 3'!J72+Стом!J72+Роддом!J72+УЗО!O72</f>
        <v>0</v>
      </c>
      <c r="K72" s="573">
        <f>'ГБ №1'!K72+БСМП!K72+ДГБ!K72+'ГП 1'!K72+'ГП 3'!K72+Стом!K72+Роддом!K72+УЗО!P72</f>
        <v>0</v>
      </c>
      <c r="L72" s="573">
        <f>'ГБ №1'!L72+БСМП!L72+ДГБ!L72+'ГП 1'!L72+'ГП 3'!L72+Стом!L72+Роддом!L72+УЗО!Q72</f>
        <v>2305700</v>
      </c>
      <c r="M72" s="573">
        <f>'ГБ №1'!M72+БСМП!M72+ДГБ!M72+'ГП 1'!M72+'ГП 3'!M72+Стом!M72+Роддом!M72+УЗО!R72</f>
        <v>0</v>
      </c>
    </row>
    <row r="73" spans="1:13" s="2" customFormat="1" ht="12.75">
      <c r="A73" s="141"/>
      <c r="B73" s="536" t="s">
        <v>1005</v>
      </c>
      <c r="C73" s="220" t="s">
        <v>1203</v>
      </c>
      <c r="D73" s="142">
        <f>'СВОД сверка'!D73</f>
        <v>183000</v>
      </c>
      <c r="E73" s="573">
        <f>'СВОД сверка'!E73</f>
        <v>0</v>
      </c>
      <c r="F73" s="573">
        <f>'СВОД сверка'!F73</f>
        <v>183000</v>
      </c>
      <c r="G73" s="573">
        <f>'СВОД сверка'!G73</f>
        <v>0</v>
      </c>
      <c r="H73" s="573">
        <f>'СВОД сверка'!H73</f>
        <v>0</v>
      </c>
      <c r="I73" s="573">
        <f>'ГБ №1'!I73+БСМП!I73+ДГБ!I73+'ГП 1'!I73+'ГП 3'!I73+Стом!I73+Роддом!I73+УЗО!N73</f>
        <v>162455</v>
      </c>
      <c r="J73" s="573">
        <f>'ГБ №1'!J73+БСМП!J73+ДГБ!J73+'ГП 1'!J73+'ГП 3'!J73+Стом!J73+Роддом!J73+УЗО!O73</f>
        <v>0</v>
      </c>
      <c r="K73" s="573">
        <f>'ГБ №1'!K73+БСМП!K73+ДГБ!K73+'ГП 1'!K73+'ГП 3'!K73+Стом!K73+Роддом!K73+УЗО!P73</f>
        <v>162455</v>
      </c>
      <c r="L73" s="573">
        <f>'ГБ №1'!L73+БСМП!L73+ДГБ!L73+'ГП 1'!L73+'ГП 3'!L73+Стом!L73+Роддом!L73+УЗО!Q73</f>
        <v>0</v>
      </c>
      <c r="M73" s="573">
        <f>'ГБ №1'!M73+БСМП!M73+ДГБ!M73+'ГП 1'!M73+'ГП 3'!M73+Стом!M73+Роддом!M73+УЗО!R73</f>
        <v>0</v>
      </c>
    </row>
    <row r="74" spans="1:13" ht="12.75">
      <c r="A74" s="555"/>
      <c r="B74" s="555" t="s">
        <v>451</v>
      </c>
      <c r="C74" s="578"/>
      <c r="D74" s="157">
        <f>'СВОД сверка'!D74</f>
        <v>49789030.17</v>
      </c>
      <c r="E74" s="569">
        <f>'СВОД сверка'!E74</f>
        <v>549130.1699999999</v>
      </c>
      <c r="F74" s="569">
        <f>'СВОД сверка'!F74</f>
        <v>5655900</v>
      </c>
      <c r="G74" s="569">
        <f>'СВОД сверка'!G74</f>
        <v>41834000</v>
      </c>
      <c r="H74" s="569">
        <f>'СВОД сверка'!H74</f>
        <v>1750000</v>
      </c>
      <c r="I74" s="569">
        <f>'ГБ №1'!I74+БСМП!I74+ДГБ!I74+'ГП 1'!I74+'ГП 3'!I74+Стом!I74+Роддом!I74+УЗО!N74</f>
        <v>48759628.32000001</v>
      </c>
      <c r="J74" s="569">
        <f>'ГБ №1'!J74+БСМП!J74+ДГБ!J74+'ГП 1'!J74+'ГП 3'!J74+Стом!J74+Роддом!J74+УЗО!O74</f>
        <v>470931.77</v>
      </c>
      <c r="K74" s="569">
        <f>'ГБ №1'!K74+БСМП!K74+ДГБ!K74+'ГП 1'!K74+'ГП 3'!K74+Стом!K74+Роддом!K74+УЗО!P74</f>
        <v>5635355</v>
      </c>
      <c r="L74" s="569">
        <f>'ГБ №1'!L74+БСМП!L74+ДГБ!L74+'ГП 1'!L74+'ГП 3'!L74+Стом!L74+Роддом!L74+УЗО!Q74</f>
        <v>40967387.49</v>
      </c>
      <c r="M74" s="569">
        <f>'ГБ №1'!M74+БСМП!M74+ДГБ!M74+'ГП 1'!M74+'ГП 3'!M74+Стом!M74+Роддом!M74+УЗО!R74</f>
        <v>1685954.0599999998</v>
      </c>
    </row>
    <row r="76" spans="4:12" ht="12.75">
      <c r="D76" s="75"/>
      <c r="E76" s="75"/>
      <c r="L76" s="75"/>
    </row>
    <row r="77" spans="2:6" ht="25.5">
      <c r="B77" s="228" t="str">
        <f>'Справ.новая '!A706</f>
        <v>Начальник Управления здравоохранения г.Волгодонска</v>
      </c>
      <c r="C77" s="579"/>
      <c r="D77" s="160"/>
      <c r="E77" s="487"/>
      <c r="F77" s="2" t="str">
        <f>'Справ.новая '!I706</f>
        <v>В.Ю.Бачинский</v>
      </c>
    </row>
    <row r="79" spans="2:6" ht="12.75">
      <c r="B79" s="228" t="str">
        <f>'Справ.новая '!A708</f>
        <v>Главный бухгалтер</v>
      </c>
      <c r="C79" s="579"/>
      <c r="D79" s="161"/>
      <c r="E79" s="137"/>
      <c r="F79" s="2" t="str">
        <f>'Справ.новая '!I708</f>
        <v>Т.А.Морозова</v>
      </c>
    </row>
    <row r="81" spans="2:6" ht="12.75">
      <c r="B81" s="228" t="str">
        <f>'Справ.новая '!A710</f>
        <v>Начальник ПЭО</v>
      </c>
      <c r="C81" s="579"/>
      <c r="D81" s="161"/>
      <c r="E81" s="137"/>
      <c r="F81" s="2" t="str">
        <f>'Справ.новая '!I710</f>
        <v>О.Н.Смолякова</v>
      </c>
    </row>
  </sheetData>
  <sheetProtection/>
  <mergeCells count="22">
    <mergeCell ref="M7:M8"/>
    <mergeCell ref="I6:M6"/>
    <mergeCell ref="A2:L2"/>
    <mergeCell ref="A3:L3"/>
    <mergeCell ref="A4:L4"/>
    <mergeCell ref="B10:L10"/>
    <mergeCell ref="L7:L8"/>
    <mergeCell ref="C6:C8"/>
    <mergeCell ref="E7:E8"/>
    <mergeCell ref="J7:J8"/>
    <mergeCell ref="B65:B66"/>
    <mergeCell ref="B67:B71"/>
    <mergeCell ref="K7:K8"/>
    <mergeCell ref="G7:G8"/>
    <mergeCell ref="B6:B8"/>
    <mergeCell ref="F7:F8"/>
    <mergeCell ref="A6:A8"/>
    <mergeCell ref="I7:I8"/>
    <mergeCell ref="D7:D8"/>
    <mergeCell ref="H7:H8"/>
    <mergeCell ref="D6:H6"/>
    <mergeCell ref="B63:B64"/>
  </mergeCells>
  <printOptions/>
  <pageMargins left="0.1968503937007874" right="0.15748031496062992" top="0.58" bottom="0.44" header="0.22" footer="0.16"/>
  <pageSetup fitToHeight="5" fitToWidth="1"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2:L66"/>
  <sheetViews>
    <sheetView zoomScalePageLayoutView="0" workbookViewId="0" topLeftCell="A49">
      <pane xSplit="2" topLeftCell="C1" activePane="topRight" state="frozen"/>
      <selection pane="topLeft" activeCell="A46" sqref="A46"/>
      <selection pane="topRight" activeCell="A5" sqref="A5"/>
    </sheetView>
  </sheetViews>
  <sheetFormatPr defaultColWidth="9.00390625" defaultRowHeight="12.75"/>
  <cols>
    <col min="1" max="1" width="3.875" style="136" customWidth="1"/>
    <col min="2" max="2" width="51.00390625" style="136" customWidth="1"/>
    <col min="3" max="3" width="18.625" style="215" hidden="1" customWidth="1"/>
    <col min="4" max="4" width="13.25390625" style="136" customWidth="1"/>
    <col min="5" max="5" width="14.375" style="136" bestFit="1" customWidth="1"/>
    <col min="6" max="6" width="13.875" style="136" bestFit="1" customWidth="1"/>
    <col min="7" max="7" width="14.375" style="136" bestFit="1" customWidth="1"/>
    <col min="8" max="9" width="13.375" style="136" bestFit="1" customWidth="1"/>
    <col min="10" max="10" width="9.125" style="136" hidden="1" customWidth="1"/>
    <col min="11" max="11" width="9.125" style="136" customWidth="1"/>
    <col min="12" max="12" width="20.25390625" style="136" customWidth="1"/>
    <col min="13" max="13" width="9.125" style="136" customWidth="1"/>
    <col min="14" max="16384" width="9.125" style="136" customWidth="1"/>
  </cols>
  <sheetData>
    <row r="1" ht="15" customHeight="1"/>
    <row r="2" spans="1:9" ht="16.5" customHeight="1">
      <c r="A2" s="716" t="s">
        <v>1104</v>
      </c>
      <c r="B2" s="716"/>
      <c r="C2" s="716"/>
      <c r="D2" s="716"/>
      <c r="E2" s="716"/>
      <c r="F2" s="716"/>
      <c r="G2" s="716"/>
      <c r="H2" s="716"/>
      <c r="I2" s="716"/>
    </row>
    <row r="3" spans="1:9" ht="15">
      <c r="A3" s="717" t="s">
        <v>452</v>
      </c>
      <c r="B3" s="717"/>
      <c r="C3" s="717"/>
      <c r="D3" s="717"/>
      <c r="E3" s="717"/>
      <c r="F3" s="717"/>
      <c r="G3" s="717"/>
      <c r="H3" s="717"/>
      <c r="I3" s="717"/>
    </row>
    <row r="4" spans="1:9" ht="15">
      <c r="A4" s="717" t="s">
        <v>1152</v>
      </c>
      <c r="B4" s="717"/>
      <c r="C4" s="717"/>
      <c r="D4" s="717"/>
      <c r="E4" s="717"/>
      <c r="F4" s="717"/>
      <c r="G4" s="717"/>
      <c r="H4" s="717"/>
      <c r="I4" s="717"/>
    </row>
    <row r="6" spans="1:9" ht="12.75" customHeight="1">
      <c r="A6" s="718"/>
      <c r="B6" s="719" t="s">
        <v>445</v>
      </c>
      <c r="C6" s="719" t="s">
        <v>998</v>
      </c>
      <c r="D6" s="722" t="s">
        <v>990</v>
      </c>
      <c r="E6" s="722"/>
      <c r="F6" s="722"/>
      <c r="G6" s="722" t="s">
        <v>991</v>
      </c>
      <c r="H6" s="722"/>
      <c r="I6" s="722"/>
    </row>
    <row r="7" spans="1:9" ht="12.75" customHeight="1">
      <c r="A7" s="718"/>
      <c r="B7" s="720"/>
      <c r="C7" s="720"/>
      <c r="D7" s="719" t="s">
        <v>446</v>
      </c>
      <c r="E7" s="723" t="s">
        <v>448</v>
      </c>
      <c r="F7" s="723" t="s">
        <v>449</v>
      </c>
      <c r="G7" s="719" t="s">
        <v>446</v>
      </c>
      <c r="H7" s="723" t="s">
        <v>448</v>
      </c>
      <c r="I7" s="723" t="s">
        <v>449</v>
      </c>
    </row>
    <row r="8" spans="1:12" ht="25.5">
      <c r="A8" s="718"/>
      <c r="B8" s="721"/>
      <c r="C8" s="721"/>
      <c r="D8" s="721"/>
      <c r="E8" s="724"/>
      <c r="F8" s="724"/>
      <c r="G8" s="721"/>
      <c r="H8" s="724"/>
      <c r="I8" s="724"/>
      <c r="J8" s="162" t="s">
        <v>446</v>
      </c>
      <c r="K8" s="395" t="s">
        <v>448</v>
      </c>
      <c r="L8" s="395" t="s">
        <v>449</v>
      </c>
    </row>
    <row r="9" spans="1:9" ht="12.75">
      <c r="A9" s="59">
        <v>1</v>
      </c>
      <c r="B9" s="59">
        <v>2</v>
      </c>
      <c r="C9" s="216"/>
      <c r="D9" s="59">
        <v>3</v>
      </c>
      <c r="E9" s="59">
        <v>4</v>
      </c>
      <c r="F9" s="59">
        <v>7</v>
      </c>
      <c r="G9" s="59">
        <v>8</v>
      </c>
      <c r="H9" s="59">
        <v>9</v>
      </c>
      <c r="I9" s="59">
        <v>12</v>
      </c>
    </row>
    <row r="10" spans="1:9" ht="30" customHeight="1">
      <c r="A10" s="59"/>
      <c r="B10" s="727" t="s">
        <v>1022</v>
      </c>
      <c r="C10" s="728"/>
      <c r="D10" s="728"/>
      <c r="E10" s="728"/>
      <c r="F10" s="728"/>
      <c r="G10" s="728"/>
      <c r="H10" s="728"/>
      <c r="I10" s="729"/>
    </row>
    <row r="11" spans="1:12" ht="20.25" customHeight="1">
      <c r="A11" s="59"/>
      <c r="B11" s="399" t="s">
        <v>992</v>
      </c>
      <c r="C11" s="214"/>
      <c r="D11" s="60">
        <f>'СВОД сверка'!D11</f>
        <v>49789030.17</v>
      </c>
      <c r="E11" s="60">
        <f>'СВОД сверка'!F11</f>
        <v>5655900</v>
      </c>
      <c r="F11" s="60">
        <f>'СВОД сверка'!G11</f>
        <v>41834000</v>
      </c>
      <c r="G11" s="60">
        <f>'ГБ №1'!I11+БСМП!I11+ДГБ!I11+'ГП 1'!I11+'ГП 3'!I11+Стом!I11+Роддом!I11+УЗО!N11</f>
        <v>48759628.32000001</v>
      </c>
      <c r="H11" s="60">
        <f>'ГБ №1'!K11+БСМП!K11+ДГБ!K11+'ГП 1'!K11+'ГП 3'!K11+Стом!K11+Роддом!K11+УЗО!P11</f>
        <v>5635355</v>
      </c>
      <c r="I11" s="60">
        <f>'ГБ №1'!L11+БСМП!L11+ДГБ!L11+'ГП 1'!L11+'ГП 3'!L11+Стом!L11+Роддом!L11+УЗО!Q11</f>
        <v>40967387.49</v>
      </c>
      <c r="J11" s="163">
        <f>G11/D11</f>
        <v>0.9793247258184142</v>
      </c>
      <c r="K11" s="163">
        <f>H11/E11</f>
        <v>0.99636751003377</v>
      </c>
      <c r="L11" s="163">
        <f>I11/F11</f>
        <v>0.9792844932351676</v>
      </c>
    </row>
    <row r="12" spans="1:12" s="139" customFormat="1" ht="38.25">
      <c r="A12" s="140" t="s">
        <v>450</v>
      </c>
      <c r="B12" s="213" t="s">
        <v>993</v>
      </c>
      <c r="C12" s="217" t="s">
        <v>1007</v>
      </c>
      <c r="D12" s="60">
        <f>'СВОД сверка'!D16</f>
        <v>4195400</v>
      </c>
      <c r="E12" s="60">
        <f>'СВОД сверка'!F16</f>
        <v>1005100</v>
      </c>
      <c r="F12" s="60">
        <f>'СВОД сверка'!G16</f>
        <v>3190300</v>
      </c>
      <c r="G12" s="60">
        <f>'ГБ №1'!I16+БСМП!I16+ДГБ!I16+'ГП 1'!I16+'ГП 3'!I16+Стом!I16+Роддом!I16+УЗО!N16</f>
        <v>4190668.0300000003</v>
      </c>
      <c r="H12" s="60">
        <f>'ГБ №1'!K16+БСМП!K16+ДГБ!K16+'ГП 1'!K16+'ГП 3'!K16+Стом!K16+Роддом!K16+УЗО!P16</f>
        <v>1005100</v>
      </c>
      <c r="I12" s="60">
        <f>'ГБ №1'!L16+БСМП!L16+ДГБ!L16+'ГП 1'!L16+'ГП 3'!L16+Стом!L16+Роддом!L16+УЗО!Q16</f>
        <v>3185568.0300000003</v>
      </c>
      <c r="J12" s="163">
        <f>G12/D12</f>
        <v>0.9988721051627975</v>
      </c>
      <c r="K12" s="163"/>
      <c r="L12" s="163"/>
    </row>
    <row r="13" spans="1:12" s="2" customFormat="1" ht="63.75">
      <c r="A13" s="396"/>
      <c r="B13" s="409" t="s">
        <v>1135</v>
      </c>
      <c r="C13" s="218" t="s">
        <v>999</v>
      </c>
      <c r="D13" s="61">
        <f>'СВОД сверка'!D17</f>
        <v>31400</v>
      </c>
      <c r="E13" s="61">
        <f>'СВОД сверка'!F17</f>
        <v>0</v>
      </c>
      <c r="F13" s="61">
        <f>'СВОД сверка'!G17</f>
        <v>31400</v>
      </c>
      <c r="G13" s="61">
        <f>'ГБ №1'!I17+БСМП!I17+ДГБ!I17+'ГП 1'!I17+'ГП 3'!I17+Стом!I17+Роддом!I17+УЗО!N17</f>
        <v>27361.02</v>
      </c>
      <c r="H13" s="61">
        <f>'ГБ №1'!K17+БСМП!K17+ДГБ!K17+'ГП 1'!K17+'ГП 3'!K17+Стом!K17+Роддом!K17+УЗО!P17</f>
        <v>0</v>
      </c>
      <c r="I13" s="61">
        <f>'ГБ №1'!L17+БСМП!L17+ДГБ!L17+'ГП 1'!L17+'ГП 3'!L17+Стом!L17+Роддом!L17+УЗО!Q17</f>
        <v>27361.02</v>
      </c>
      <c r="J13" s="224">
        <f>G13/D13</f>
        <v>0.8713700636942675</v>
      </c>
      <c r="K13" s="224"/>
      <c r="L13" s="408" t="s">
        <v>1136</v>
      </c>
    </row>
    <row r="14" spans="1:12" s="2" customFormat="1" ht="51">
      <c r="A14" s="397"/>
      <c r="B14" s="158" t="s">
        <v>1113</v>
      </c>
      <c r="C14" s="219" t="s">
        <v>1019</v>
      </c>
      <c r="D14" s="61">
        <f>'СВОД сверка'!D18</f>
        <v>175000</v>
      </c>
      <c r="E14" s="61">
        <f>'СВОД сверка'!F18</f>
        <v>0</v>
      </c>
      <c r="F14" s="61">
        <f>'СВОД сверка'!G18</f>
        <v>175000</v>
      </c>
      <c r="G14" s="61">
        <f>'ГБ №1'!I18+БСМП!I21+ДГБ!I18+'ГП 1'!I18+'ГП 3'!I18+Стом!I18+Роддом!I18+УЗО!N18</f>
        <v>174443.09</v>
      </c>
      <c r="H14" s="61">
        <f>'ГБ №1'!K18+БСМП!K21+ДГБ!K18+'ГП 1'!K18+'ГП 3'!K18+Стом!K18+Роддом!K18+УЗО!P18</f>
        <v>0</v>
      </c>
      <c r="I14" s="61">
        <f>'ГБ №1'!L18+БСМП!L21+ДГБ!L18+'ГП 1'!L18+'ГП 3'!L18+Стом!L18+Роддом!L18+УЗО!Q18</f>
        <v>174443.09</v>
      </c>
      <c r="K14" s="725">
        <f>(G14+G15)/(D14+D15)</f>
        <v>2.9488577250000003</v>
      </c>
      <c r="L14" s="224"/>
    </row>
    <row r="15" spans="1:12" s="2" customFormat="1" ht="51">
      <c r="A15" s="397"/>
      <c r="B15" s="158" t="s">
        <v>1113</v>
      </c>
      <c r="C15" s="219" t="s">
        <v>1097</v>
      </c>
      <c r="D15" s="61">
        <f>'СВОД сверка'!D22</f>
        <v>225000</v>
      </c>
      <c r="E15" s="61">
        <f>'СВОД сверка'!F22</f>
        <v>0</v>
      </c>
      <c r="F15" s="61">
        <f>'СВОД сверка'!G22</f>
        <v>225000</v>
      </c>
      <c r="G15" s="61">
        <f>'ГБ №1'!I19+БСМП!I19+ДГБ!I19+'ГП 1'!I19+'ГП 3'!I19+Стом!I19+Роддом!I19+УЗО!N19</f>
        <v>1005100</v>
      </c>
      <c r="H15" s="61">
        <f>'ГБ №1'!K19+БСМП!K19+ДГБ!K19+'ГП 1'!K19+'ГП 3'!K19+Стом!K19+Роддом!K19+УЗО!P19</f>
        <v>1005100</v>
      </c>
      <c r="I15" s="61">
        <f>'ГБ №1'!L19+БСМП!L19+ДГБ!L19+'ГП 1'!L19+'ГП 3'!L19+Стом!L19+Роддом!L19+УЗО!Q19</f>
        <v>0</v>
      </c>
      <c r="K15" s="725"/>
      <c r="L15" s="224"/>
    </row>
    <row r="16" spans="1:12" s="135" customFormat="1" ht="25.5">
      <c r="A16" s="350">
        <v>5</v>
      </c>
      <c r="B16" s="400" t="s">
        <v>1103</v>
      </c>
      <c r="C16" s="221" t="s">
        <v>1007</v>
      </c>
      <c r="D16" s="60">
        <f>'СВОД сверка'!D23</f>
        <v>3550100</v>
      </c>
      <c r="E16" s="60">
        <f>'СВОД сверка'!F23</f>
        <v>0</v>
      </c>
      <c r="F16" s="60">
        <f>'СВОД сверка'!G23</f>
        <v>3550100</v>
      </c>
      <c r="G16" s="60">
        <f>'ГБ №1'!I23+БСМП!I23+ДГБ!I23+'ГП 1'!I23+'ГП 3'!I23+Стом!I23+Роддом!I23+УЗО!N23</f>
        <v>3521663.22</v>
      </c>
      <c r="H16" s="60">
        <f>'ГБ №1'!K23+БСМП!K23+ДГБ!K23+'ГП 1'!K23+'ГП 3'!K23+Стом!K23+Роддом!K23+УЗО!P23</f>
        <v>0</v>
      </c>
      <c r="I16" s="60">
        <f>'ГБ №1'!L23+БСМП!L23+ДГБ!L23+'ГП 1'!L23+'ГП 3'!L23+Стом!L23+Роддом!L23+УЗО!Q23</f>
        <v>3521663.22</v>
      </c>
      <c r="J16" s="224">
        <f aca="true" t="shared" si="0" ref="J16:J59">G16/D16</f>
        <v>0.9919898650742233</v>
      </c>
      <c r="K16" s="224"/>
      <c r="L16" s="224"/>
    </row>
    <row r="17" spans="1:12" s="2" customFormat="1" ht="18.75" customHeight="1">
      <c r="A17" s="397"/>
      <c r="B17" s="401" t="s">
        <v>1000</v>
      </c>
      <c r="C17" s="219" t="s">
        <v>1003</v>
      </c>
      <c r="D17" s="61">
        <f>'СВОД сверка'!D24</f>
        <v>2850100</v>
      </c>
      <c r="E17" s="61">
        <f>'СВОД сверка'!F24</f>
        <v>0</v>
      </c>
      <c r="F17" s="61">
        <f>'СВОД сверка'!G24</f>
        <v>2850100</v>
      </c>
      <c r="G17" s="61">
        <f>'ГБ №1'!I24+БСМП!I24+ДГБ!I24+'ГП 1'!I24+'ГП 3'!I24+Стом!I24+Роддом!I24+УЗО!N24</f>
        <v>2836708.5</v>
      </c>
      <c r="H17" s="61">
        <f>'ГБ №1'!K24+БСМП!K24+ДГБ!K24+'ГП 1'!K24+'ГП 3'!K24+Стом!K24+Роддом!K24+УЗО!P24</f>
        <v>0</v>
      </c>
      <c r="I17" s="61">
        <f>'ГБ №1'!L24+БСМП!L24+ДГБ!L24+'ГП 1'!L24+'ГП 3'!L24+Стом!L24+Роддом!L24+УЗО!Q24</f>
        <v>2836708.5</v>
      </c>
      <c r="J17" s="224"/>
      <c r="K17" s="224"/>
      <c r="L17" s="726" t="s">
        <v>1137</v>
      </c>
    </row>
    <row r="18" spans="1:12" s="2" customFormat="1" ht="18.75" customHeight="1">
      <c r="A18" s="397"/>
      <c r="B18" s="401" t="s">
        <v>1001</v>
      </c>
      <c r="C18" s="219" t="s">
        <v>1003</v>
      </c>
      <c r="D18" s="61">
        <f>'СВОД сверка'!D25</f>
        <v>352800</v>
      </c>
      <c r="E18" s="61">
        <f>'СВОД сверка'!F25</f>
        <v>0</v>
      </c>
      <c r="F18" s="61">
        <f>'СВОД сверка'!G25</f>
        <v>352800</v>
      </c>
      <c r="G18" s="61">
        <f>'ГБ №1'!I25+БСМП!I25+ДГБ!I25+'ГП 1'!I25+'ГП 3'!I25+Стом!I25+Роддом!I25+УЗО!N25</f>
        <v>349069.95</v>
      </c>
      <c r="H18" s="61">
        <f>'ГБ №1'!K25+БСМП!K25+ДГБ!K25+'ГП 1'!K25+'ГП 3'!K25+Стом!K25+Роддом!K25+УЗО!P25</f>
        <v>0</v>
      </c>
      <c r="I18" s="61">
        <f>'ГБ №1'!L25+БСМП!L25+ДГБ!L25+'ГП 1'!L25+'ГП 3'!L25+Стом!L25+Роддом!L25+УЗО!Q25</f>
        <v>349069.95</v>
      </c>
      <c r="J18" s="224"/>
      <c r="K18" s="224"/>
      <c r="L18" s="726"/>
    </row>
    <row r="19" spans="1:12" s="2" customFormat="1" ht="18.75" customHeight="1">
      <c r="A19" s="397"/>
      <c r="B19" s="401" t="s">
        <v>1002</v>
      </c>
      <c r="C19" s="219" t="s">
        <v>1003</v>
      </c>
      <c r="D19" s="61">
        <f>'СВОД сверка'!D26</f>
        <v>82500</v>
      </c>
      <c r="E19" s="61">
        <f>'СВОД сверка'!F26</f>
        <v>0</v>
      </c>
      <c r="F19" s="61">
        <f>'СВОД сверка'!G26</f>
        <v>82500</v>
      </c>
      <c r="G19" s="61">
        <f>'ГБ №1'!I26+БСМП!I26+ДГБ!I26+'ГП 1'!I26+'ГП 3'!I26+Стом!I26+Роддом!I26+УЗО!N26</f>
        <v>79986.91</v>
      </c>
      <c r="H19" s="61">
        <f>'ГБ №1'!K26+БСМП!K26+ДГБ!K26+'ГП 1'!K26+'ГП 3'!K26+Стом!K26+Роддом!K26+УЗО!P26</f>
        <v>0</v>
      </c>
      <c r="I19" s="61">
        <f>'ГБ №1'!L26+БСМП!L26+ДГБ!L26+'ГП 1'!L26+'ГП 3'!L26+Стом!L26+Роддом!L26+УЗО!Q26</f>
        <v>79986.91</v>
      </c>
      <c r="J19" s="224"/>
      <c r="K19" s="224"/>
      <c r="L19" s="726"/>
    </row>
    <row r="20" spans="1:12" s="2" customFormat="1" ht="18.75" customHeight="1">
      <c r="A20" s="397"/>
      <c r="B20" s="401" t="s">
        <v>1004</v>
      </c>
      <c r="C20" s="219" t="s">
        <v>1006</v>
      </c>
      <c r="D20" s="61">
        <f>'СВОД сверка'!D27</f>
        <v>264700</v>
      </c>
      <c r="E20" s="61">
        <f>'СВОД сверка'!F27</f>
        <v>0</v>
      </c>
      <c r="F20" s="61">
        <f>'СВОД сверка'!G27</f>
        <v>264700</v>
      </c>
      <c r="G20" s="61">
        <f>'ГБ №1'!I27+БСМП!I27+ДГБ!I27+'ГП 1'!I27+'ГП 3'!I27+Стом!I27+Роддом!I27+УЗО!N27</f>
        <v>255897.86</v>
      </c>
      <c r="H20" s="61">
        <f>'ГБ №1'!K27+БСМП!K27+ДГБ!K27+'ГП 1'!K27+'ГП 3'!K27+Стом!K27+Роддом!K27+УЗО!P27</f>
        <v>0</v>
      </c>
      <c r="I20" s="61">
        <f>'ГБ №1'!L27+БСМП!L27+ДГБ!L27+'ГП 1'!L27+'ГП 3'!L27+Стом!L27+Роддом!L27+УЗО!Q27</f>
        <v>255897.86</v>
      </c>
      <c r="J20" s="224"/>
      <c r="K20" s="224"/>
      <c r="L20" s="726"/>
    </row>
    <row r="21" spans="1:12" s="2" customFormat="1" ht="18.75" customHeight="1">
      <c r="A21" s="397"/>
      <c r="B21" s="401" t="s">
        <v>1005</v>
      </c>
      <c r="C21" s="219" t="s">
        <v>1006</v>
      </c>
      <c r="D21" s="61">
        <f>'СВОД сверка'!D28</f>
        <v>0</v>
      </c>
      <c r="E21" s="61">
        <f>'СВОД сверка'!F28</f>
        <v>0</v>
      </c>
      <c r="F21" s="61">
        <f>'СВОД сверка'!G28</f>
        <v>0</v>
      </c>
      <c r="G21" s="61">
        <f>'ГБ №1'!I28+БСМП!I28+ДГБ!I28+'ГП 1'!I28+'ГП 3'!I28+Стом!I28+Роддом!I28+УЗО!N28</f>
        <v>0</v>
      </c>
      <c r="H21" s="61">
        <f>'ГБ №1'!K28+БСМП!K28+ДГБ!K28+'ГП 1'!K28+'ГП 3'!K28+Стом!K28+Роддом!K28+УЗО!P28</f>
        <v>0</v>
      </c>
      <c r="I21" s="61">
        <f>'ГБ №1'!L28+БСМП!L28+ДГБ!L28+'ГП 1'!L28+'ГП 3'!L28+Стом!L28+Роддом!L28+УЗО!Q28</f>
        <v>0</v>
      </c>
      <c r="J21" s="224"/>
      <c r="K21" s="224"/>
      <c r="L21" s="726"/>
    </row>
    <row r="22" spans="1:12" s="139" customFormat="1" ht="27.75" customHeight="1">
      <c r="A22" s="350">
        <v>6</v>
      </c>
      <c r="B22" s="400" t="s">
        <v>994</v>
      </c>
      <c r="C22" s="221" t="s">
        <v>1007</v>
      </c>
      <c r="D22" s="60">
        <f>'СВОД сверка'!D29</f>
        <v>2986300</v>
      </c>
      <c r="E22" s="60">
        <f>'СВОД сверка'!F29</f>
        <v>0</v>
      </c>
      <c r="F22" s="60">
        <f>'СВОД сверка'!G29</f>
        <v>1236300</v>
      </c>
      <c r="G22" s="60">
        <f>'ГБ №1'!I29+БСМП!I29+ДГБ!I29+'ГП 1'!I29+'ГП 3'!I29+Стом!I29+Роддом!I29+УЗО!N29</f>
        <v>2888108.8899999997</v>
      </c>
      <c r="H22" s="60">
        <f>'ГБ №1'!K29+БСМП!K29+ДГБ!K29+'ГП 1'!K29+'ГП 3'!K29+Стом!K29+Роддом!K29+УЗО!P29</f>
        <v>0</v>
      </c>
      <c r="I22" s="60">
        <f>'ГБ №1'!L29+БСМП!L29+ДГБ!L29+'ГП 1'!L29+'ГП 3'!L29+Стом!L29+Роддом!L29+УЗО!Q29</f>
        <v>1202154.83</v>
      </c>
      <c r="J22" s="224">
        <f t="shared" si="0"/>
        <v>0.9671194756052639</v>
      </c>
      <c r="K22" s="224"/>
      <c r="L22" s="726" t="s">
        <v>1138</v>
      </c>
    </row>
    <row r="23" spans="1:12" s="139" customFormat="1" ht="15">
      <c r="A23" s="350"/>
      <c r="B23" s="211" t="s">
        <v>452</v>
      </c>
      <c r="C23" s="227" t="s">
        <v>1021</v>
      </c>
      <c r="D23" s="61">
        <f>'СВОД сверка'!D30</f>
        <v>115700</v>
      </c>
      <c r="E23" s="61">
        <f>'СВОД сверка'!F30</f>
        <v>0</v>
      </c>
      <c r="F23" s="61">
        <f>'СВОД сверка'!G30</f>
        <v>115700</v>
      </c>
      <c r="G23" s="61">
        <f>'ГБ №1'!I30+БСМП!I30+ДГБ!I30+'ГП 1'!I30+'ГП 3'!I30+Стом!I30+Роддом!I30+УЗО!N30</f>
        <v>114615.51</v>
      </c>
      <c r="H23" s="61">
        <f>'ГБ №1'!K30+БСМП!K30+ДГБ!K30+'ГП 1'!K30+'ГП 3'!K30+Стом!K30+Роддом!K30+УЗО!P30</f>
        <v>0</v>
      </c>
      <c r="I23" s="61">
        <f>'ГБ №1'!L30+БСМП!L30+ДГБ!L30+'ГП 1'!L30+'ГП 3'!L30+Стом!L30+Роддом!L30+УЗО!Q30</f>
        <v>114615.51</v>
      </c>
      <c r="J23" s="224"/>
      <c r="K23" s="224"/>
      <c r="L23" s="726"/>
    </row>
    <row r="24" spans="1:12" s="2" customFormat="1" ht="12.75">
      <c r="A24" s="351"/>
      <c r="B24" s="401" t="s">
        <v>1000</v>
      </c>
      <c r="C24" s="218" t="s">
        <v>1008</v>
      </c>
      <c r="D24" s="61">
        <f>'СВОД сверка'!D32</f>
        <v>890000</v>
      </c>
      <c r="E24" s="61">
        <f>'СВОД сверка'!F32</f>
        <v>0</v>
      </c>
      <c r="F24" s="61">
        <f>'СВОД сверка'!G32</f>
        <v>270000</v>
      </c>
      <c r="G24" s="61">
        <f>'ГБ №1'!I32+БСМП!I32+ДГБ!I32+'ГП 1'!I32+'ГП 3'!I32+Стом!I32+Роддом!I32+УЗО!N32</f>
        <v>878183.1</v>
      </c>
      <c r="H24" s="61">
        <f>'ГБ №1'!K32+БСМП!K32+ДГБ!K32+'ГП 1'!K32+'ГП 3'!K32+Стом!K32+Роддом!K32+УЗО!P32</f>
        <v>0</v>
      </c>
      <c r="I24" s="61">
        <f>'ГБ №1'!L32+БСМП!L32+ДГБ!L32+'ГП 1'!L32+'ГП 3'!L32+Стом!L32+Роддом!L32+УЗО!Q32</f>
        <v>269999.1</v>
      </c>
      <c r="J24" s="224"/>
      <c r="K24" s="224"/>
      <c r="L24" s="726"/>
    </row>
    <row r="25" spans="1:12" s="2" customFormat="1" ht="12.75">
      <c r="A25" s="351"/>
      <c r="B25" s="401" t="s">
        <v>1001</v>
      </c>
      <c r="C25" s="218" t="s">
        <v>1008</v>
      </c>
      <c r="D25" s="61">
        <f>'СВОД сверка'!D33</f>
        <v>270000</v>
      </c>
      <c r="E25" s="61">
        <f>'СВОД сверка'!F33</f>
        <v>0</v>
      </c>
      <c r="F25" s="61">
        <f>'СВОД сверка'!G33</f>
        <v>270000</v>
      </c>
      <c r="G25" s="61">
        <f>'ГБ №1'!I33+БСМП!I33+ДГБ!I33+'ГП 1'!I33+'ГП 3'!I33+Стом!I33+Роддом!I33+УЗО!N33</f>
        <v>262096.68</v>
      </c>
      <c r="H25" s="61">
        <f>'ГБ №1'!K33+БСМП!K33+ДГБ!K33+'ГП 1'!K33+'ГП 3'!K33+Стом!K33+Роддом!K33+УЗО!P33</f>
        <v>0</v>
      </c>
      <c r="I25" s="61">
        <f>'ГБ №1'!L33+БСМП!L33+ДГБ!L33+'ГП 1'!L33+'ГП 3'!L33+Стом!L33+Роддом!L33+УЗО!Q33</f>
        <v>262096.68</v>
      </c>
      <c r="J25" s="224"/>
      <c r="K25" s="224"/>
      <c r="L25" s="726"/>
    </row>
    <row r="26" spans="1:12" s="2" customFormat="1" ht="12.75">
      <c r="A26" s="351"/>
      <c r="B26" s="401" t="s">
        <v>1002</v>
      </c>
      <c r="C26" s="218" t="s">
        <v>1008</v>
      </c>
      <c r="D26" s="61">
        <f>'СВОД сверка'!D34</f>
        <v>278600</v>
      </c>
      <c r="E26" s="61">
        <f>'СВОД сверка'!F34</f>
        <v>0</v>
      </c>
      <c r="F26" s="61">
        <f>'СВОД сверка'!G34</f>
        <v>278600</v>
      </c>
      <c r="G26" s="61">
        <f>'ГБ №1'!I34+БСМП!I34+ДГБ!I34+'ГП 1'!I34+'ГП 3'!I34+Стом!I34+Роддом!I34+УЗО!N34</f>
        <v>253508.76</v>
      </c>
      <c r="H26" s="61">
        <f>'ГБ №1'!K34+БСМП!K34+ДГБ!K34+'ГП 1'!K34+'ГП 3'!K34+Стом!K34+Роддом!K34+УЗО!P34</f>
        <v>0</v>
      </c>
      <c r="I26" s="61">
        <f>'ГБ №1'!L34+БСМП!L34+ДГБ!L34+'ГП 1'!L34+'ГП 3'!L34+Стом!L34+Роддом!L34+УЗО!Q34</f>
        <v>253508.76</v>
      </c>
      <c r="J26" s="224"/>
      <c r="K26" s="224"/>
      <c r="L26" s="726"/>
    </row>
    <row r="27" spans="1:12" s="2" customFormat="1" ht="12.75">
      <c r="A27" s="351"/>
      <c r="B27" s="401" t="s">
        <v>732</v>
      </c>
      <c r="C27" s="218" t="s">
        <v>1008</v>
      </c>
      <c r="D27" s="61">
        <f>'СВОД сверка'!D35</f>
        <v>98400</v>
      </c>
      <c r="E27" s="61">
        <f>'СВОД сверка'!F35</f>
        <v>0</v>
      </c>
      <c r="F27" s="61">
        <f>'СВОД сверка'!G35</f>
        <v>48400</v>
      </c>
      <c r="G27" s="61">
        <f>'ГБ №1'!I35+БСМП!I35+ДГБ!I35+'ГП 1'!I35+'ГП 3'!I35+Стом!I35+Роддом!I35+УЗО!N35</f>
        <v>82310.23999999999</v>
      </c>
      <c r="H27" s="61">
        <f>'ГБ №1'!K35+БСМП!K35+ДГБ!K35+'ГП 1'!K35+'ГП 3'!K35+Стом!K35+Роддом!K35+УЗО!P35</f>
        <v>0</v>
      </c>
      <c r="I27" s="61">
        <f>'ГБ №1'!L35+БСМП!L35+ДГБ!L35+'ГП 1'!L35+'ГП 3'!L35+Стом!L35+Роддом!L35+УЗО!Q35</f>
        <v>48400</v>
      </c>
      <c r="J27" s="224"/>
      <c r="K27" s="224"/>
      <c r="L27" s="726"/>
    </row>
    <row r="28" spans="1:12" s="139" customFormat="1" ht="25.5">
      <c r="A28" s="140">
        <v>7</v>
      </c>
      <c r="B28" s="213" t="s">
        <v>995</v>
      </c>
      <c r="C28" s="217" t="s">
        <v>1007</v>
      </c>
      <c r="D28" s="60">
        <f>'СВОД сверка'!D39</f>
        <v>2669500</v>
      </c>
      <c r="E28" s="60">
        <f>'СВОД сверка'!F39</f>
        <v>0</v>
      </c>
      <c r="F28" s="60">
        <f>'СВОД сверка'!G39</f>
        <v>2669500</v>
      </c>
      <c r="G28" s="60">
        <f>'ГБ №1'!I39+БСМП!I39+ДГБ!I39+'ГП 1'!I39+'ГП 3'!I39+Стом!I39+Роддом!I39+УЗО!N39</f>
        <v>2630692.95</v>
      </c>
      <c r="H28" s="60">
        <f>'ГБ №1'!K39+БСМП!K39+ДГБ!K39+'ГП 1'!K39+'ГП 3'!K39+Стом!K39+Роддом!K39+УЗО!P39</f>
        <v>0</v>
      </c>
      <c r="I28" s="60">
        <f>'ГБ №1'!L39+БСМП!L39+ДГБ!L39+'ГП 1'!L39+'ГП 3'!L39+Стом!L39+Роддом!L39+УЗО!Q39</f>
        <v>2630692.95</v>
      </c>
      <c r="J28" s="224">
        <f t="shared" si="0"/>
        <v>0.9854628020228507</v>
      </c>
      <c r="K28" s="224"/>
      <c r="L28" s="224"/>
    </row>
    <row r="29" spans="1:12" s="145" customFormat="1" ht="39">
      <c r="A29" s="396"/>
      <c r="B29" s="401" t="s">
        <v>1115</v>
      </c>
      <c r="C29" s="218" t="s">
        <v>999</v>
      </c>
      <c r="D29" s="61">
        <f>'СВОД сверка'!D40</f>
        <v>2669500</v>
      </c>
      <c r="E29" s="61">
        <f>'СВОД сверка'!F40</f>
        <v>0</v>
      </c>
      <c r="F29" s="61">
        <f>'СВОД сверка'!G40</f>
        <v>2669500</v>
      </c>
      <c r="G29" s="61">
        <f>'ГБ №1'!I40+БСМП!I40+ДГБ!I40+'ГП 1'!I40+'ГП 3'!I40+Стом!I40+Роддом!I40+УЗО!N40</f>
        <v>2630692.95</v>
      </c>
      <c r="H29" s="61">
        <f>'ГБ №1'!K40+БСМП!K40+ДГБ!K40+'ГП 1'!K40+'ГП 3'!K40+Стом!K40+Роддом!K40+УЗО!P40</f>
        <v>0</v>
      </c>
      <c r="I29" s="61">
        <f>'ГБ №1'!L40+БСМП!L40+ДГБ!L40+'ГП 1'!L40+'ГП 3'!L40+Стом!L40+Роддом!L40+УЗО!Q40</f>
        <v>2630692.95</v>
      </c>
      <c r="J29" s="224">
        <f t="shared" si="0"/>
        <v>0.9854628020228507</v>
      </c>
      <c r="K29" s="224"/>
      <c r="L29" s="224">
        <f aca="true" t="shared" si="1" ref="L29:L48">I29/F29</f>
        <v>0.9854628020228507</v>
      </c>
    </row>
    <row r="30" spans="1:12" s="139" customFormat="1" ht="15">
      <c r="A30" s="140">
        <v>8</v>
      </c>
      <c r="B30" s="213" t="s">
        <v>996</v>
      </c>
      <c r="C30" s="217" t="s">
        <v>1007</v>
      </c>
      <c r="D30" s="60">
        <f>'СВОД сверка'!D41</f>
        <v>5617800</v>
      </c>
      <c r="E30" s="60">
        <f>'СВОД сверка'!F41</f>
        <v>4467800</v>
      </c>
      <c r="F30" s="60">
        <f>'СВОД сверка'!G41</f>
        <v>1150000</v>
      </c>
      <c r="G30" s="60">
        <f>'ГБ №1'!I41+БСМП!I41+ДГБ!I41+'ГП 1'!I41+'ГП 3'!I41+Стом!I41+Роддом!I41+УЗО!N41</f>
        <v>5519370.62</v>
      </c>
      <c r="H30" s="60">
        <f>'ГБ №1'!K41+БСМП!K41+ДГБ!K41+'ГП 1'!K41+'ГП 3'!K41+Стом!K41+Роддом!K41+УЗО!P41</f>
        <v>4467800</v>
      </c>
      <c r="I30" s="60">
        <f>'ГБ №1'!L41+БСМП!L41+ДГБ!L41+'ГП 1'!L41+'ГП 3'!L41+Стом!L41+Роддом!L41+УЗО!Q41</f>
        <v>1051570.62</v>
      </c>
      <c r="J30" s="224">
        <f t="shared" si="0"/>
        <v>0.9824790166969276</v>
      </c>
      <c r="K30" s="224"/>
      <c r="L30" s="224"/>
    </row>
    <row r="31" spans="1:12" s="145" customFormat="1" ht="26.25">
      <c r="A31" s="396"/>
      <c r="B31" s="401" t="s">
        <v>1111</v>
      </c>
      <c r="C31" s="218" t="s">
        <v>1009</v>
      </c>
      <c r="D31" s="61">
        <f>'СВОД сверка'!D42</f>
        <v>1150000</v>
      </c>
      <c r="E31" s="61">
        <f>'СВОД сверка'!F42</f>
        <v>0</v>
      </c>
      <c r="F31" s="61">
        <f>'СВОД сверка'!G42</f>
        <v>1150000</v>
      </c>
      <c r="G31" s="61">
        <f>'ГБ №1'!I42+БСМП!I42+ДГБ!I42+'ГП 1'!I42+'ГП 3'!I42+Стом!I42+Роддом!I42+УЗО!N42</f>
        <v>1051570.62</v>
      </c>
      <c r="H31" s="61">
        <f>'ГБ №1'!K42+БСМП!K42+ДГБ!K42+'ГП 1'!K42+'ГП 3'!K42+Стом!K42+Роддом!K42+УЗО!P42</f>
        <v>0</v>
      </c>
      <c r="I31" s="61">
        <f>'ГБ №1'!L42+БСМП!L42+ДГБ!L42+'ГП 1'!L42+'ГП 3'!L42+Стом!L42+Роддом!L42+УЗО!Q42</f>
        <v>1051570.62</v>
      </c>
      <c r="J31" s="224">
        <f t="shared" si="0"/>
        <v>0.9144092347826088</v>
      </c>
      <c r="K31" s="224"/>
      <c r="L31" s="224">
        <f t="shared" si="1"/>
        <v>0.9144092347826088</v>
      </c>
    </row>
    <row r="32" spans="1:12" s="145" customFormat="1" ht="51.75">
      <c r="A32" s="396"/>
      <c r="B32" s="401" t="s">
        <v>1112</v>
      </c>
      <c r="C32" s="218" t="s">
        <v>1018</v>
      </c>
      <c r="D32" s="61">
        <f>'СВОД сверка'!D43</f>
        <v>0</v>
      </c>
      <c r="E32" s="61">
        <f>'СВОД сверка'!F43</f>
        <v>0</v>
      </c>
      <c r="F32" s="61">
        <f>'СВОД сверка'!G43</f>
        <v>0</v>
      </c>
      <c r="G32" s="61">
        <f>'ГБ №1'!I43+БСМП!I43+ДГБ!I43+'ГП 1'!I43+'ГП 3'!I43+Стом!I43+Роддом!I43+УЗО!N43</f>
        <v>0</v>
      </c>
      <c r="H32" s="61">
        <f>'ГБ №1'!K43+БСМП!K43+ДГБ!K43+'ГП 1'!K43+'ГП 3'!K43+Стом!K43+Роддом!K43+УЗО!P43</f>
        <v>0</v>
      </c>
      <c r="I32" s="61">
        <f>'ГБ №1'!L43+БСМП!L43+ДГБ!L43+'ГП 1'!L43+'ГП 3'!L43+Стом!L43+Роддом!L43+УЗО!Q43</f>
        <v>0</v>
      </c>
      <c r="K32" s="725">
        <f>(G32+G33)/(D32+D33)</f>
        <v>1</v>
      </c>
      <c r="L32" s="224"/>
    </row>
    <row r="33" spans="1:12" s="145" customFormat="1" ht="51.75">
      <c r="A33" s="396"/>
      <c r="B33" s="401" t="s">
        <v>1112</v>
      </c>
      <c r="C33" s="218" t="s">
        <v>1096</v>
      </c>
      <c r="D33" s="61">
        <f>'СВОД сверка'!D44</f>
        <v>4467800</v>
      </c>
      <c r="E33" s="61">
        <f>'СВОД сверка'!F44</f>
        <v>4467800</v>
      </c>
      <c r="F33" s="61">
        <f>'СВОД сверка'!G44</f>
        <v>0</v>
      </c>
      <c r="G33" s="61">
        <f>'ГБ №1'!I44+БСМП!I44+ДГБ!I44+'ГП 1'!I44+'ГП 3'!I44+Стом!I44+Роддом!I44+УЗО!N44</f>
        <v>4467800</v>
      </c>
      <c r="H33" s="61">
        <f>'ГБ №1'!K44+БСМП!K44+ДГБ!K44+'ГП 1'!K44+'ГП 3'!K44+Стом!K44+Роддом!K44+УЗО!P44</f>
        <v>4467800</v>
      </c>
      <c r="I33" s="61">
        <f>'ГБ №1'!L44+БСМП!L44+ДГБ!L44+'ГП 1'!L44+'ГП 3'!L44+Стом!L44+Роддом!L44+УЗО!Q44</f>
        <v>0</v>
      </c>
      <c r="K33" s="725"/>
      <c r="L33" s="224"/>
    </row>
    <row r="34" spans="1:12" s="139" customFormat="1" ht="25.5">
      <c r="A34" s="140">
        <v>9</v>
      </c>
      <c r="B34" s="213" t="s">
        <v>997</v>
      </c>
      <c r="C34" s="217" t="s">
        <v>1007</v>
      </c>
      <c r="D34" s="60">
        <f>'СВОД сверка'!D45</f>
        <v>464100</v>
      </c>
      <c r="E34" s="60">
        <f>'СВОД сверка'!F45</f>
        <v>0</v>
      </c>
      <c r="F34" s="60">
        <f>'СВОД сверка'!G45</f>
        <v>464100</v>
      </c>
      <c r="G34" s="60">
        <f>'ГБ №1'!I45+БСМП!I45+ДГБ!I45+'ГП 1'!I45+'ГП 3'!I45+Стом!I45+Роддом!I45+УЗО!N45</f>
        <v>390090.1</v>
      </c>
      <c r="H34" s="60">
        <f>'ГБ №1'!K45+БСМП!K45+ДГБ!K45+'ГП 1'!K45+'ГП 3'!K45+Стом!K45+Роддом!K45+УЗО!P45</f>
        <v>0</v>
      </c>
      <c r="I34" s="60">
        <f>'ГБ №1'!L45+БСМП!L45+ДГБ!L45+'ГП 1'!L45+'ГП 3'!L45+Стом!L45+Роддом!L45+УЗО!Q45</f>
        <v>390090.1</v>
      </c>
      <c r="J34" s="224">
        <f t="shared" si="0"/>
        <v>0.8405302736479207</v>
      </c>
      <c r="K34" s="224"/>
      <c r="L34" s="224"/>
    </row>
    <row r="35" spans="1:12" s="145" customFormat="1" ht="84" customHeight="1">
      <c r="A35" s="396"/>
      <c r="B35" s="398" t="s">
        <v>1114</v>
      </c>
      <c r="C35" s="218" t="s">
        <v>1010</v>
      </c>
      <c r="D35" s="61">
        <f>'СВОД сверка'!D46</f>
        <v>464100</v>
      </c>
      <c r="E35" s="61">
        <f>'СВОД сверка'!F46</f>
        <v>0</v>
      </c>
      <c r="F35" s="61">
        <f>'СВОД сверка'!G46</f>
        <v>464100</v>
      </c>
      <c r="G35" s="61">
        <f>'ГБ №1'!I46+БСМП!I46+ДГБ!I46+'ГП 1'!I46+'ГП 3'!I46+Стом!I46+Роддом!I46+УЗО!N46</f>
        <v>390090.1</v>
      </c>
      <c r="H35" s="61">
        <f>'ГБ №1'!K46+БСМП!K46+ДГБ!K46+'ГП 1'!K46+'ГП 3'!K46+Стом!K46+Роддом!K46+УЗО!P46</f>
        <v>0</v>
      </c>
      <c r="I35" s="61">
        <f>'ГБ №1'!L46+БСМП!L46+ДГБ!L46+'ГП 1'!L46+'ГП 3'!L46+Стом!L46+Роддом!L46+УЗО!Q46</f>
        <v>390090.1</v>
      </c>
      <c r="J35" s="224">
        <f t="shared" si="0"/>
        <v>0.8405302736479207</v>
      </c>
      <c r="K35" s="224"/>
      <c r="L35" s="224">
        <f t="shared" si="1"/>
        <v>0.8405302736479207</v>
      </c>
    </row>
    <row r="36" spans="1:12" s="139" customFormat="1" ht="15">
      <c r="A36" s="140">
        <v>10</v>
      </c>
      <c r="B36" s="213" t="s">
        <v>1011</v>
      </c>
      <c r="C36" s="217" t="s">
        <v>1007</v>
      </c>
      <c r="D36" s="60">
        <f>'СВОД сверка'!D47</f>
        <v>15969700</v>
      </c>
      <c r="E36" s="60">
        <f>'СВОД сверка'!F47</f>
        <v>0</v>
      </c>
      <c r="F36" s="60">
        <f>'СВОД сверка'!G47</f>
        <v>15969700</v>
      </c>
      <c r="G36" s="60">
        <f>'ГБ №1'!I47+БСМП!I47+ДГБ!I47+'ГП 1'!I47+'ГП 3'!I47+Стом!I47+Роддом!I47+УЗО!N47</f>
        <v>15382501.73</v>
      </c>
      <c r="H36" s="60">
        <f>'ГБ №1'!K47+БСМП!K47+ДГБ!K47+'ГП 1'!K47+'ГП 3'!K47+Стом!K47+Роддом!K47+УЗО!P47</f>
        <v>0</v>
      </c>
      <c r="I36" s="60">
        <f>'ГБ №1'!L47+БСМП!L47+ДГБ!L47+'ГП 1'!L47+'ГП 3'!L47+Стом!L47+Роддом!L47+УЗО!Q47</f>
        <v>15382501.73</v>
      </c>
      <c r="J36" s="224">
        <f t="shared" si="0"/>
        <v>0.9632304758386194</v>
      </c>
      <c r="K36" s="224"/>
      <c r="L36" s="224"/>
    </row>
    <row r="37" spans="1:12" s="145" customFormat="1" ht="25.5">
      <c r="A37" s="396"/>
      <c r="B37" s="158" t="s">
        <v>1116</v>
      </c>
      <c r="C37" s="218" t="s">
        <v>1081</v>
      </c>
      <c r="D37" s="61">
        <f>'СВОД сверка'!D48</f>
        <v>6660100</v>
      </c>
      <c r="E37" s="61">
        <f>'СВОД сверка'!F48</f>
        <v>0</v>
      </c>
      <c r="F37" s="61">
        <f>'СВОД сверка'!G48</f>
        <v>6660100</v>
      </c>
      <c r="G37" s="61">
        <f>'ГБ №1'!I48+БСМП!I48+ДГБ!I48+'ГП 1'!I48+'ГП 3'!I48+Стом!I48+Роддом!I48+УЗО!N48</f>
        <v>6296394.47</v>
      </c>
      <c r="H37" s="61">
        <f>'ГБ №1'!K48+БСМП!K48+ДГБ!K48+'ГП 1'!K48+'ГП 3'!K48+Стом!K48+Роддом!K48+УЗО!P48</f>
        <v>0</v>
      </c>
      <c r="I37" s="61">
        <f>'ГБ №1'!L48+БСМП!L48+ДГБ!L48+'ГП 1'!L48+'ГП 3'!L48+Стом!L48+Роддом!L48+УЗО!Q48</f>
        <v>6296394.47</v>
      </c>
      <c r="J37" s="224">
        <f t="shared" si="0"/>
        <v>0.945390380024324</v>
      </c>
      <c r="K37" s="224"/>
      <c r="L37" s="224">
        <f t="shared" si="1"/>
        <v>0.945390380024324</v>
      </c>
    </row>
    <row r="38" spans="1:12" s="145" customFormat="1" ht="38.25">
      <c r="A38" s="159"/>
      <c r="B38" s="158" t="s">
        <v>1117</v>
      </c>
      <c r="C38" s="218" t="s">
        <v>1082</v>
      </c>
      <c r="D38" s="61">
        <f>'СВОД сверка'!D49</f>
        <v>1030800</v>
      </c>
      <c r="E38" s="61">
        <f>'СВОД сверка'!F49</f>
        <v>0</v>
      </c>
      <c r="F38" s="61">
        <f>'СВОД сверка'!G49</f>
        <v>1030800</v>
      </c>
      <c r="G38" s="61">
        <f>'ГБ №1'!I49+БСМП!I49+ДГБ!I49+'ГП 1'!I49+'ГП 3'!I49+Стом!I49+Роддом!I49+УЗО!N49</f>
        <v>1019341.76</v>
      </c>
      <c r="H38" s="61">
        <f>'ГБ №1'!K49+БСМП!K49+ДГБ!K49+'ГП 1'!K49+'ГП 3'!K49+Стом!K49+Роддом!K49+УЗО!P49</f>
        <v>0</v>
      </c>
      <c r="I38" s="61">
        <f>'ГБ №1'!L49+БСМП!L49+ДГБ!L49+'ГП 1'!L49+'ГП 3'!L49+Стом!L49+Роддом!L49+УЗО!Q49</f>
        <v>1019341.76</v>
      </c>
      <c r="J38" s="224">
        <f t="shared" si="0"/>
        <v>0.9888841288319752</v>
      </c>
      <c r="K38" s="224"/>
      <c r="L38" s="224">
        <f t="shared" si="1"/>
        <v>0.9888841288319752</v>
      </c>
    </row>
    <row r="39" spans="1:12" s="145" customFormat="1" ht="51">
      <c r="A39" s="159"/>
      <c r="B39" s="403" t="s">
        <v>1118</v>
      </c>
      <c r="C39" s="218" t="s">
        <v>1083</v>
      </c>
      <c r="D39" s="61">
        <f>'СВОД сверка'!D51</f>
        <v>303900</v>
      </c>
      <c r="E39" s="61">
        <f>'СВОД сверка'!F51</f>
        <v>0</v>
      </c>
      <c r="F39" s="61">
        <f>'СВОД сверка'!G51</f>
        <v>303900</v>
      </c>
      <c r="G39" s="61">
        <f>'ГБ №1'!I51+БСМП!I51+ДГБ!I51+'ГП 1'!I51+'ГП 3'!I51+Стом!I51+Роддом!I51+УЗО!N51</f>
        <v>286573.71</v>
      </c>
      <c r="H39" s="61">
        <f>'ГБ №1'!K51+БСМП!K51+ДГБ!K51+'ГП 1'!K51+'ГП 3'!K51+Стом!K51+Роддом!K51+УЗО!P51</f>
        <v>0</v>
      </c>
      <c r="I39" s="61">
        <f>'ГБ №1'!L51+БСМП!L51+ДГБ!L51+'ГП 1'!L51+'ГП 3'!L51+Стом!L51+Роддом!L51+УЗО!Q51</f>
        <v>286573.71</v>
      </c>
      <c r="J39" s="224">
        <f t="shared" si="0"/>
        <v>0.9429868706811452</v>
      </c>
      <c r="K39" s="224"/>
      <c r="L39" s="224">
        <f t="shared" si="1"/>
        <v>0.9429868706811452</v>
      </c>
    </row>
    <row r="40" spans="1:12" s="145" customFormat="1" ht="25.5">
      <c r="A40" s="159"/>
      <c r="B40" s="158" t="s">
        <v>1116</v>
      </c>
      <c r="C40" s="218" t="s">
        <v>1084</v>
      </c>
      <c r="D40" s="61">
        <f>'СВОД сверка'!D52</f>
        <v>3287700</v>
      </c>
      <c r="E40" s="61">
        <f>'СВОД сверка'!F52</f>
        <v>0</v>
      </c>
      <c r="F40" s="61">
        <f>'СВОД сверка'!G52</f>
        <v>3287700</v>
      </c>
      <c r="G40" s="61">
        <f>'ГБ №1'!I52+БСМП!I52+ДГБ!I52+'ГП 1'!I52+'ГП 3'!I52+Стом!I52+Роддом!I52+УЗО!N52</f>
        <v>3105916.84</v>
      </c>
      <c r="H40" s="61">
        <f>'ГБ №1'!K52+БСМП!K52+ДГБ!K52+'ГП 1'!K52+'ГП 3'!K52+Стом!K52+Роддом!K52+УЗО!P52</f>
        <v>0</v>
      </c>
      <c r="I40" s="61">
        <f>'ГБ №1'!L52+БСМП!L52+ДГБ!L52+'ГП 1'!L52+'ГП 3'!L52+Стом!L52+Роддом!L52+УЗО!Q52</f>
        <v>3105916.84</v>
      </c>
      <c r="J40" s="224">
        <f t="shared" si="0"/>
        <v>0.9447081059707394</v>
      </c>
      <c r="K40" s="224"/>
      <c r="L40" s="224">
        <f t="shared" si="1"/>
        <v>0.9447081059707394</v>
      </c>
    </row>
    <row r="41" spans="1:12" s="145" customFormat="1" ht="38.25">
      <c r="A41" s="159"/>
      <c r="B41" s="404" t="s">
        <v>1119</v>
      </c>
      <c r="C41" s="218" t="s">
        <v>1085</v>
      </c>
      <c r="D41" s="61">
        <f>'СВОД сверка'!D53</f>
        <v>400</v>
      </c>
      <c r="E41" s="61">
        <f>'СВОД сверка'!F53</f>
        <v>0</v>
      </c>
      <c r="F41" s="61">
        <f>'СВОД сверка'!G53</f>
        <v>400</v>
      </c>
      <c r="G41" s="61">
        <f>'ГБ №1'!I53+БСМП!I53+ДГБ!I53+'ГП 1'!I53+'ГП 3'!I53+Стом!I53+Роддом!I53+УЗО!N53</f>
        <v>354.78</v>
      </c>
      <c r="H41" s="61">
        <f>'ГБ №1'!K53+БСМП!K53+ДГБ!K53+'ГП 1'!K53+'ГП 3'!K53+Стом!K53+Роддом!K53+УЗО!P53</f>
        <v>0</v>
      </c>
      <c r="I41" s="61">
        <f>'ГБ №1'!L53+БСМП!L53+ДГБ!L53+'ГП 1'!L53+'ГП 3'!L53+Стом!L53+Роддом!L53+УЗО!Q53</f>
        <v>354.78</v>
      </c>
      <c r="J41" s="224">
        <f t="shared" si="0"/>
        <v>0.8869499999999999</v>
      </c>
      <c r="K41" s="224"/>
      <c r="L41" s="224">
        <f t="shared" si="1"/>
        <v>0.8869499999999999</v>
      </c>
    </row>
    <row r="42" spans="1:12" s="145" customFormat="1" ht="77.25">
      <c r="A42" s="159"/>
      <c r="B42" s="404" t="s">
        <v>1122</v>
      </c>
      <c r="C42" s="218" t="s">
        <v>1086</v>
      </c>
      <c r="D42" s="61">
        <f>'СВОД сверка'!D54</f>
        <v>112300</v>
      </c>
      <c r="E42" s="61">
        <f>'СВОД сверка'!F54</f>
        <v>0</v>
      </c>
      <c r="F42" s="61">
        <f>'СВОД сверка'!G54</f>
        <v>112300</v>
      </c>
      <c r="G42" s="61">
        <f>'ГБ №1'!I54+БСМП!I54+ДГБ!I54+'ГП 1'!I54+'ГП 3'!I54+Стом!I54+Роддом!I54+УЗО!N54</f>
        <v>99758.96</v>
      </c>
      <c r="H42" s="61">
        <f>'ГБ №1'!K54+БСМП!K54+ДГБ!K54+'ГП 1'!K54+'ГП 3'!K54+Стом!K54+Роддом!K54+УЗО!P54</f>
        <v>0</v>
      </c>
      <c r="I42" s="61">
        <f>'ГБ №1'!L54+БСМП!L54+ДГБ!L54+'ГП 1'!L54+'ГП 3'!L54+Стом!L54+Роддом!L54+УЗО!Q54</f>
        <v>99758.96</v>
      </c>
      <c r="J42" s="224">
        <f t="shared" si="0"/>
        <v>0.8883255565449689</v>
      </c>
      <c r="K42" s="224"/>
      <c r="L42" s="408" t="s">
        <v>1150</v>
      </c>
    </row>
    <row r="43" spans="1:12" s="145" customFormat="1" ht="102.75">
      <c r="A43" s="159"/>
      <c r="B43" s="404" t="s">
        <v>1120</v>
      </c>
      <c r="C43" s="218" t="s">
        <v>1087</v>
      </c>
      <c r="D43" s="61">
        <f>'СВОД сверка'!D55</f>
        <v>700</v>
      </c>
      <c r="E43" s="61">
        <f>'СВОД сверка'!F55</f>
        <v>0</v>
      </c>
      <c r="F43" s="61">
        <f>'СВОД сверка'!G55</f>
        <v>700</v>
      </c>
      <c r="G43" s="61">
        <f>'ГБ №1'!I55+БСМП!I55+ДГБ!I55+'ГП 1'!I55+'ГП 3'!I55+Стом!I55+Роддом!I55+УЗО!N55</f>
        <v>560</v>
      </c>
      <c r="H43" s="61">
        <f>'ГБ №1'!K55+БСМП!K55+ДГБ!K55+'ГП 1'!K55+'ГП 3'!K55+Стом!K55+Роддом!K55+УЗО!P55</f>
        <v>0</v>
      </c>
      <c r="I43" s="61">
        <f>'ГБ №1'!L55+БСМП!L55+ДГБ!L55+'ГП 1'!L55+'ГП 3'!L55+Стом!L55+Роддом!L55+УЗО!Q55</f>
        <v>560</v>
      </c>
      <c r="J43" s="224">
        <f t="shared" si="0"/>
        <v>0.8</v>
      </c>
      <c r="K43" s="224"/>
      <c r="L43" s="408" t="s">
        <v>1151</v>
      </c>
    </row>
    <row r="44" spans="1:12" s="145" customFormat="1" ht="25.5">
      <c r="A44" s="159"/>
      <c r="B44" s="404" t="s">
        <v>1121</v>
      </c>
      <c r="C44" s="218" t="s">
        <v>1088</v>
      </c>
      <c r="D44" s="61">
        <f>'СВОД сверка'!D56</f>
        <v>95000</v>
      </c>
      <c r="E44" s="61">
        <f>'СВОД сверка'!F56</f>
        <v>0</v>
      </c>
      <c r="F44" s="61">
        <f>'СВОД сверка'!G56</f>
        <v>95000</v>
      </c>
      <c r="G44" s="61">
        <f>'ГБ №1'!I56+БСМП!I56+ДГБ!I56+'ГП 1'!I56+'ГП 3'!I56+Стом!I56+Роддом!I56+УЗО!N56</f>
        <v>94913</v>
      </c>
      <c r="H44" s="61">
        <f>'ГБ №1'!K56+БСМП!K56+ДГБ!K56+'ГП 1'!K56+'ГП 3'!K56+Стом!K56+Роддом!K56+УЗО!P56</f>
        <v>0</v>
      </c>
      <c r="I44" s="61">
        <f>'ГБ №1'!L56+БСМП!L56+ДГБ!L56+'ГП 1'!L56+'ГП 3'!L56+Стом!L56+Роддом!L56+УЗО!Q56</f>
        <v>94913</v>
      </c>
      <c r="J44" s="224">
        <f t="shared" si="0"/>
        <v>0.9990842105263158</v>
      </c>
      <c r="K44" s="224"/>
      <c r="L44" s="224">
        <f t="shared" si="1"/>
        <v>0.9990842105263158</v>
      </c>
    </row>
    <row r="45" spans="1:12" s="139" customFormat="1" ht="15">
      <c r="A45" s="140">
        <v>11</v>
      </c>
      <c r="B45" s="213" t="s">
        <v>1012</v>
      </c>
      <c r="C45" s="217" t="s">
        <v>1007</v>
      </c>
      <c r="D45" s="60">
        <f>'СВОД сверка'!D59</f>
        <v>88700</v>
      </c>
      <c r="E45" s="60">
        <f>'СВОД сверка'!F59</f>
        <v>0</v>
      </c>
      <c r="F45" s="60">
        <f>'СВОД сверка'!G59</f>
        <v>88700</v>
      </c>
      <c r="G45" s="60">
        <f>'ГБ №1'!I59+БСМП!I59+ДГБ!I59+'ГП 1'!I59+'ГП 3'!I59+Стом!I59+Роддом!I59+УЗО!N59</f>
        <v>88112.3</v>
      </c>
      <c r="H45" s="60">
        <f>'ГБ №1'!K59+БСМП!K59+ДГБ!K59+'ГП 1'!K59+'ГП 3'!K59+Стом!K59+Роддом!K59+УЗО!P59</f>
        <v>0</v>
      </c>
      <c r="I45" s="60">
        <f>'ГБ №1'!L59+БСМП!L59+ДГБ!L59+'ГП 1'!L59+'ГП 3'!L59+Стом!L59+Роддом!L59+УЗО!Q59</f>
        <v>88112.3</v>
      </c>
      <c r="J45" s="224">
        <f t="shared" si="0"/>
        <v>0.9933742953776776</v>
      </c>
      <c r="K45" s="224"/>
      <c r="L45" s="224"/>
    </row>
    <row r="46" spans="1:12" s="145" customFormat="1" ht="115.5">
      <c r="A46" s="159"/>
      <c r="B46" s="403" t="s">
        <v>1123</v>
      </c>
      <c r="C46" s="218" t="s">
        <v>1013</v>
      </c>
      <c r="D46" s="61">
        <f>'СВОД сверка'!D60</f>
        <v>11000</v>
      </c>
      <c r="E46" s="61">
        <f>'СВОД сверка'!F60</f>
        <v>0</v>
      </c>
      <c r="F46" s="61">
        <f>'СВОД сверка'!G60</f>
        <v>11000</v>
      </c>
      <c r="G46" s="61">
        <f>'ГБ №1'!I60+БСМП!I60+ДГБ!I60+'ГП 1'!I60+'ГП 3'!I60+Стом!I60+Роддом!I60+УЗО!N60</f>
        <v>10489.3</v>
      </c>
      <c r="H46" s="61">
        <f>'ГБ №1'!K60+БСМП!K60+ДГБ!K60+'ГП 1'!K60+'ГП 3'!K60+Стом!K60+Роддом!K60+УЗО!P60</f>
        <v>0</v>
      </c>
      <c r="I46" s="61">
        <f>'ГБ №1'!L60+БСМП!L60+ДГБ!L60+'ГП 1'!L60+'ГП 3'!L60+Стом!L60+Роддом!L60+УЗО!Q60</f>
        <v>10489.3</v>
      </c>
      <c r="J46" s="224">
        <f t="shared" si="0"/>
        <v>0.9535727272727272</v>
      </c>
      <c r="K46" s="224"/>
      <c r="L46" s="408" t="s">
        <v>1139</v>
      </c>
    </row>
    <row r="47" spans="1:12" s="145" customFormat="1" ht="90">
      <c r="A47" s="159"/>
      <c r="B47" s="405" t="s">
        <v>1124</v>
      </c>
      <c r="C47" s="218" t="s">
        <v>1099</v>
      </c>
      <c r="D47" s="61">
        <f>'СВОД сверка'!D61</f>
        <v>77700</v>
      </c>
      <c r="E47" s="61">
        <f>'СВОД сверка'!F61</f>
        <v>0</v>
      </c>
      <c r="F47" s="61">
        <f>'СВОД сверка'!G61</f>
        <v>77700</v>
      </c>
      <c r="G47" s="61">
        <f>'ГБ №1'!I61+БСМП!I61+ДГБ!I61+'ГП 1'!I61+'ГП 3'!I61+Стом!I61+Роддом!I61+УЗО!N61</f>
        <v>77623</v>
      </c>
      <c r="H47" s="61">
        <f>'ГБ №1'!K61+БСМП!K61+ДГБ!K61+'ГП 1'!K61+'ГП 3'!K61+Стом!K61+Роддом!K61+УЗО!P61</f>
        <v>0</v>
      </c>
      <c r="I47" s="61">
        <f>'ГБ №1'!L61+БСМП!L61+ДГБ!L61+'ГП 1'!L61+'ГП 3'!L61+Стом!L61+Роддом!L61+УЗО!Q61</f>
        <v>77623</v>
      </c>
      <c r="J47" s="224">
        <f t="shared" si="0"/>
        <v>0.999009009009009</v>
      </c>
      <c r="K47" s="224"/>
      <c r="L47" s="408" t="s">
        <v>1140</v>
      </c>
    </row>
    <row r="48" spans="1:12" s="139" customFormat="1" ht="25.5">
      <c r="A48" s="140">
        <v>12</v>
      </c>
      <c r="B48" s="406" t="s">
        <v>1014</v>
      </c>
      <c r="C48" s="217" t="s">
        <v>1007</v>
      </c>
      <c r="D48" s="60">
        <f>'СВОД сверка'!D62</f>
        <v>13698300</v>
      </c>
      <c r="E48" s="60">
        <f>'СВОД сверка'!F62</f>
        <v>183000</v>
      </c>
      <c r="F48" s="60">
        <f>'СВОД сверка'!G62</f>
        <v>13515300</v>
      </c>
      <c r="G48" s="60">
        <f>'ГБ №1'!I62+БСМП!I62+ДГБ!I62+'ГП 1'!I62+'ГП 3'!I62+Стом!I62+Роддом!I62+УЗО!N62</f>
        <v>13677488.71</v>
      </c>
      <c r="H48" s="60">
        <f>'ГБ №1'!K62+БСМП!K62+ДГБ!K62+'ГП 1'!K62+'ГП 3'!K62+Стом!K62+Роддом!K62+УЗО!P62</f>
        <v>162455</v>
      </c>
      <c r="I48" s="60">
        <f>'ГБ №1'!L62+БСМП!L62+ДГБ!L62+'ГП 1'!L62+'ГП 3'!L62+Стом!L62+Роддом!L62+УЗО!Q62</f>
        <v>13515033.71</v>
      </c>
      <c r="J48" s="224">
        <f t="shared" si="0"/>
        <v>0.9984807392158151</v>
      </c>
      <c r="K48" s="224"/>
      <c r="L48" s="224">
        <f t="shared" si="1"/>
        <v>0.9999802971447176</v>
      </c>
    </row>
    <row r="49" spans="1:12" s="146" customFormat="1" ht="64.5">
      <c r="A49" s="141"/>
      <c r="B49" s="407" t="s">
        <v>1125</v>
      </c>
      <c r="C49" s="220" t="s">
        <v>1015</v>
      </c>
      <c r="D49" s="61">
        <f>'СВОД сверка'!D63</f>
        <v>5426900</v>
      </c>
      <c r="E49" s="61">
        <f>'СВОД сверка'!F63</f>
        <v>0</v>
      </c>
      <c r="F49" s="61">
        <f>'СВОД сверка'!G63</f>
        <v>5426900</v>
      </c>
      <c r="G49" s="61">
        <f>'ГБ №1'!I63+БСМП!I63+ДГБ!I63+'ГП 1'!I63+'ГП 3'!I63+Стом!I63+Роддом!I63+УЗО!N63</f>
        <v>5426820</v>
      </c>
      <c r="H49" s="61">
        <f>'ГБ №1'!K63+БСМП!K63+ДГБ!K63+'ГП 1'!K63+'ГП 3'!K63+Стом!K63+Роддом!K63+УЗО!P63</f>
        <v>0</v>
      </c>
      <c r="I49" s="61">
        <f>'ГБ №1'!L63+БСМП!L63+ДГБ!L63+'ГП 1'!L63+'ГП 3'!L63+Стом!L63+Роддом!L63+УЗО!Q63</f>
        <v>5426820</v>
      </c>
      <c r="J49" s="224">
        <f t="shared" si="0"/>
        <v>0.9999852586191011</v>
      </c>
      <c r="K49" s="224"/>
      <c r="L49" s="408" t="s">
        <v>1141</v>
      </c>
    </row>
    <row r="50" spans="1:12" s="146" customFormat="1" ht="140.25">
      <c r="A50" s="141"/>
      <c r="B50" s="407" t="s">
        <v>1126</v>
      </c>
      <c r="C50" s="220" t="s">
        <v>1100</v>
      </c>
      <c r="D50" s="61">
        <f>'СВОД сверка'!D64</f>
        <v>2448600</v>
      </c>
      <c r="E50" s="61">
        <f>'СВОД сверка'!F64</f>
        <v>0</v>
      </c>
      <c r="F50" s="61">
        <f>'СВОД сверка'!G64</f>
        <v>2448600</v>
      </c>
      <c r="G50" s="61">
        <f>'ГБ №1'!I64+БСМП!I64+ДГБ!I64+'ГП 1'!I64+'ГП 3'!I64+Стом!I64+Роддом!I64+УЗО!N64</f>
        <v>2448573</v>
      </c>
      <c r="H50" s="61">
        <f>'ГБ №1'!K64+БСМП!K64+ДГБ!K64+'ГП 1'!K64+'ГП 3'!K64+Стом!K64+Роддом!K64+УЗО!P64</f>
        <v>0</v>
      </c>
      <c r="I50" s="61">
        <f>'ГБ №1'!L64+БСМП!L64+ДГБ!L64+'ГП 1'!L64+'ГП 3'!L64+Стом!L64+Роддом!L64+УЗО!Q64</f>
        <v>2448573</v>
      </c>
      <c r="J50" s="224">
        <f t="shared" si="0"/>
        <v>0.9999889732908601</v>
      </c>
      <c r="K50" s="224"/>
      <c r="L50" s="410" t="s">
        <v>1143</v>
      </c>
    </row>
    <row r="51" spans="1:12" s="146" customFormat="1" ht="51">
      <c r="A51" s="141"/>
      <c r="B51" s="407" t="s">
        <v>1127</v>
      </c>
      <c r="C51" s="220" t="s">
        <v>1100</v>
      </c>
      <c r="D51" s="61">
        <f>'СВОД сверка'!D65</f>
        <v>0</v>
      </c>
      <c r="E51" s="61">
        <f>'СВОД сверка'!F65</f>
        <v>0</v>
      </c>
      <c r="F51" s="61">
        <f>'СВОД сверка'!G65</f>
        <v>0</v>
      </c>
      <c r="G51" s="61">
        <f>'ГБ №1'!I65+БСМП!I65+ДГБ!I65+'ГП 1'!I65+'ГП 3'!I65+Стом!I65+Роддом!I65+УЗО!N65</f>
        <v>0</v>
      </c>
      <c r="H51" s="61">
        <f>'ГБ №1'!K65+БСМП!K65+ДГБ!K65+'ГП 1'!K65+'ГП 3'!K65+Стом!K65+Роддом!K65+УЗО!P65</f>
        <v>0</v>
      </c>
      <c r="I51" s="61">
        <f>'ГБ №1'!L65+БСМП!L65+ДГБ!L65+'ГП 1'!L65+'ГП 3'!L65+Стом!L65+Роддом!L65+УЗО!Q65</f>
        <v>0</v>
      </c>
      <c r="J51" s="224" t="e">
        <f t="shared" si="0"/>
        <v>#DIV/0!</v>
      </c>
      <c r="K51" s="224"/>
      <c r="L51" s="410" t="s">
        <v>1142</v>
      </c>
    </row>
    <row r="52" spans="1:12" s="2" customFormat="1" ht="63.75">
      <c r="A52" s="141"/>
      <c r="B52" s="407" t="s">
        <v>1128</v>
      </c>
      <c r="C52" s="220" t="s">
        <v>1016</v>
      </c>
      <c r="D52" s="61">
        <f>'СВОД сверка'!D66</f>
        <v>0</v>
      </c>
      <c r="E52" s="61">
        <f>'СВОД сверка'!F66</f>
        <v>0</v>
      </c>
      <c r="F52" s="61">
        <f>'СВОД сверка'!G66</f>
        <v>0</v>
      </c>
      <c r="G52" s="61">
        <f>'ГБ №1'!I66+БСМП!I66+ДГБ!I66+'ГП 1'!I66+'ГП 3'!I66+Стом!I66+Роддом!I66+УЗО!N66</f>
        <v>0</v>
      </c>
      <c r="H52" s="61">
        <f>'ГБ №1'!K66+БСМП!K66+ДГБ!K66+'ГП 1'!K66+'ГП 3'!K66+Стом!K66+Роддом!K66+УЗО!P66</f>
        <v>0</v>
      </c>
      <c r="I52" s="61">
        <f>'ГБ №1'!L66+БСМП!L66+ДГБ!L66+'ГП 1'!L66+'ГП 3'!L66+Стом!L66+Роддом!L66+УЗО!Q66</f>
        <v>0</v>
      </c>
      <c r="J52" s="224" t="e">
        <f t="shared" si="0"/>
        <v>#DIV/0!</v>
      </c>
      <c r="K52" s="224"/>
      <c r="L52" s="410" t="s">
        <v>1144</v>
      </c>
    </row>
    <row r="53" spans="1:12" s="2" customFormat="1" ht="280.5">
      <c r="A53" s="141"/>
      <c r="B53" s="407" t="s">
        <v>1129</v>
      </c>
      <c r="C53" s="220" t="s">
        <v>1100</v>
      </c>
      <c r="D53" s="61">
        <f>'СВОД сверка'!D67</f>
        <v>3334100</v>
      </c>
      <c r="E53" s="61">
        <f>'СВОД сверка'!F67</f>
        <v>0</v>
      </c>
      <c r="F53" s="61">
        <f>'СВОД сверка'!G67</f>
        <v>3334100</v>
      </c>
      <c r="G53" s="61">
        <f>'ГБ №1'!I67+БСМП!I67+ДГБ!I67+'ГП 1'!I67+'ГП 3'!I67+Стом!I67+Роддом!I67+УЗО!N67</f>
        <v>3333940.71</v>
      </c>
      <c r="H53" s="61">
        <f>'ГБ №1'!K67+БСМП!K67+ДГБ!K67+'ГП 1'!K67+'ГП 3'!K67+Стом!K67+Роддом!K67+УЗО!P67</f>
        <v>0</v>
      </c>
      <c r="I53" s="61">
        <f>'ГБ №1'!L67+БСМП!L67+ДГБ!L67+'ГП 1'!L67+'ГП 3'!L67+Стом!L67+Роддом!L67+УЗО!Q67</f>
        <v>3333940.71</v>
      </c>
      <c r="J53" s="224">
        <f t="shared" si="0"/>
        <v>0.9999522239884826</v>
      </c>
      <c r="K53" s="224"/>
      <c r="L53" s="410" t="s">
        <v>1145</v>
      </c>
    </row>
    <row r="54" spans="1:12" s="2" customFormat="1" ht="63.75">
      <c r="A54" s="141"/>
      <c r="B54" s="407" t="s">
        <v>1130</v>
      </c>
      <c r="C54" s="220" t="s">
        <v>1017</v>
      </c>
      <c r="D54" s="61">
        <f>'СВОД сверка'!D68</f>
        <v>0</v>
      </c>
      <c r="E54" s="61">
        <f>'СВОД сверка'!F68</f>
        <v>0</v>
      </c>
      <c r="F54" s="61">
        <f>'СВОД сверка'!G68</f>
        <v>0</v>
      </c>
      <c r="G54" s="61">
        <f>'ГБ №1'!I68+БСМП!I68+ДГБ!I68+'ГП 1'!I68+'ГП 3'!I68+Стом!I68+Роддом!I68+УЗО!N68</f>
        <v>0</v>
      </c>
      <c r="H54" s="61">
        <f>'ГБ №1'!K68+БСМП!K68+ДГБ!K68+'ГП 1'!K68+'ГП 3'!K68+Стом!K68+Роддом!K68+УЗО!P68</f>
        <v>0</v>
      </c>
      <c r="I54" s="61">
        <f>'ГБ №1'!L68+БСМП!L68+ДГБ!L68+'ГП 1'!L68+'ГП 3'!L68+Стом!L68+Роддом!L68+УЗО!Q68</f>
        <v>0</v>
      </c>
      <c r="J54" s="224" t="e">
        <f t="shared" si="0"/>
        <v>#DIV/0!</v>
      </c>
      <c r="K54" s="224"/>
      <c r="L54" s="410" t="s">
        <v>1146</v>
      </c>
    </row>
    <row r="55" spans="1:12" s="2" customFormat="1" ht="38.25">
      <c r="A55" s="141"/>
      <c r="B55" s="407" t="s">
        <v>1131</v>
      </c>
      <c r="C55" s="220" t="s">
        <v>1089</v>
      </c>
      <c r="D55" s="61">
        <f>'СВОД сверка'!D70</f>
        <v>0</v>
      </c>
      <c r="E55" s="61">
        <f>'СВОД сверка'!F70</f>
        <v>0</v>
      </c>
      <c r="F55" s="61">
        <f>'СВОД сверка'!G70</f>
        <v>0</v>
      </c>
      <c r="G55" s="61">
        <f>'ГБ №1'!I70+БСМП!I70+ДГБ!I70+'ГП 1'!I70+'ГП 3'!I70+Стом!I70+Роддом!I70+УЗО!N70</f>
        <v>0</v>
      </c>
      <c r="H55" s="61">
        <f>'ГБ №1'!K70+БСМП!K70+ДГБ!K70+'ГП 1'!K70+'ГП 3'!K70+Стом!K70+Роддом!K70+УЗО!P70</f>
        <v>0</v>
      </c>
      <c r="I55" s="61">
        <f>'ГБ №1'!L70+БСМП!L70+ДГБ!L70+'ГП 1'!L70+'ГП 3'!L70+Стом!L70+Роддом!L70+УЗО!Q70</f>
        <v>0</v>
      </c>
      <c r="J55" s="224" t="e">
        <f t="shared" si="0"/>
        <v>#DIV/0!</v>
      </c>
      <c r="K55" s="224"/>
      <c r="L55" s="224"/>
    </row>
    <row r="56" spans="1:12" s="2" customFormat="1" ht="76.5">
      <c r="A56" s="141"/>
      <c r="B56" s="407" t="s">
        <v>1132</v>
      </c>
      <c r="C56" s="220" t="s">
        <v>1020</v>
      </c>
      <c r="D56" s="61">
        <f>'СВОД сверка'!D71</f>
        <v>0</v>
      </c>
      <c r="E56" s="61">
        <f>'СВОД сверка'!F71</f>
        <v>0</v>
      </c>
      <c r="F56" s="61">
        <f>'СВОД сверка'!G71</f>
        <v>0</v>
      </c>
      <c r="G56" s="61">
        <f>'ГБ №1'!I71+БСМП!I71+ДГБ!I71+'ГП 1'!I71+'ГП 3'!I71+Стом!I71+Роддом!I71+УЗО!N71</f>
        <v>0</v>
      </c>
      <c r="H56" s="61">
        <f>'ГБ №1'!K71+БСМП!K71+ДГБ!K71+'ГП 1'!K71+'ГП 3'!K71+Стом!K71+Роддом!K71+УЗО!P71</f>
        <v>0</v>
      </c>
      <c r="I56" s="61">
        <f>'ГБ №1'!L71+БСМП!L71+ДГБ!L71+'ГП 1'!L71+'ГП 3'!L71+Стом!L71+Роддом!L71+УЗО!Q71</f>
        <v>0</v>
      </c>
      <c r="J56" s="224" t="e">
        <f t="shared" si="0"/>
        <v>#DIV/0!</v>
      </c>
      <c r="K56" s="224"/>
      <c r="L56" s="410" t="s">
        <v>1147</v>
      </c>
    </row>
    <row r="57" spans="1:12" s="2" customFormat="1" ht="25.5">
      <c r="A57" s="141"/>
      <c r="B57" s="405" t="s">
        <v>1133</v>
      </c>
      <c r="C57" s="220" t="s">
        <v>1101</v>
      </c>
      <c r="D57" s="61">
        <f>'СВОД сверка'!D72</f>
        <v>2305700</v>
      </c>
      <c r="E57" s="61">
        <f>'СВОД сверка'!F72</f>
        <v>0</v>
      </c>
      <c r="F57" s="61">
        <f>'СВОД сверка'!G72</f>
        <v>2305700</v>
      </c>
      <c r="G57" s="61">
        <f>'ГБ №1'!I72+БСМП!I72+ДГБ!I72+'ГП 1'!I72+'ГП 3'!I72+Стом!I72+Роддом!I72+УЗО!N72</f>
        <v>2305700</v>
      </c>
      <c r="H57" s="61">
        <f>'ГБ №1'!K72+БСМП!K72+ДГБ!K72+'ГП 1'!K72+'ГП 3'!K72+Стом!K72+Роддом!K72+УЗО!P72</f>
        <v>0</v>
      </c>
      <c r="I57" s="61">
        <f>'ГБ №1'!L72+БСМП!L72+ДГБ!L72+'ГП 1'!L72+'ГП 3'!L72+Стом!L72+Роддом!L72+УЗО!Q72</f>
        <v>2305700</v>
      </c>
      <c r="J57" s="224">
        <f t="shared" si="0"/>
        <v>1</v>
      </c>
      <c r="K57" s="224"/>
      <c r="L57" s="410" t="s">
        <v>1148</v>
      </c>
    </row>
    <row r="58" spans="1:12" s="2" customFormat="1" ht="25.5">
      <c r="A58" s="141"/>
      <c r="B58" s="405" t="s">
        <v>1134</v>
      </c>
      <c r="C58" s="220" t="s">
        <v>1101</v>
      </c>
      <c r="D58" s="61">
        <f>'СВОД сверка'!D73</f>
        <v>183000</v>
      </c>
      <c r="E58" s="61">
        <f>'СВОД сверка'!F73</f>
        <v>183000</v>
      </c>
      <c r="F58" s="61">
        <f>'СВОД сверка'!G73</f>
        <v>0</v>
      </c>
      <c r="G58" s="61">
        <f>'ГБ №1'!I73+БСМП!I73+ДГБ!I73+'ГП 1'!I73+'ГП 3'!I73+Стом!I73+Роддом!I73+УЗО!N73</f>
        <v>162455</v>
      </c>
      <c r="H58" s="61">
        <f>'ГБ №1'!K73+БСМП!K73+ДГБ!K73+'ГП 1'!K73+'ГП 3'!K73+Стом!K73+Роддом!K73+УЗО!P73</f>
        <v>162455</v>
      </c>
      <c r="I58" s="61">
        <f>'ГБ №1'!L73+БСМП!L73+ДГБ!L73+'ГП 1'!L73+'ГП 3'!L73+Стом!L73+Роддом!L73+УЗО!Q73</f>
        <v>0</v>
      </c>
      <c r="J58" s="224">
        <f t="shared" si="0"/>
        <v>0.8877322404371585</v>
      </c>
      <c r="K58" s="224"/>
      <c r="L58" s="410" t="s">
        <v>1149</v>
      </c>
    </row>
    <row r="59" spans="1:12" ht="12.75">
      <c r="A59" s="148"/>
      <c r="B59" s="402" t="s">
        <v>451</v>
      </c>
      <c r="C59" s="140"/>
      <c r="D59" s="60">
        <f>'СВОД сверка'!D74</f>
        <v>49789030.17</v>
      </c>
      <c r="E59" s="60">
        <f>'СВОД сверка'!F74</f>
        <v>5655900</v>
      </c>
      <c r="F59" s="60">
        <f>'СВОД сверка'!G74</f>
        <v>41834000</v>
      </c>
      <c r="G59" s="60">
        <f>'ГБ №1'!I74+БСМП!I74+ДГБ!I74+'ГП 1'!I74+'ГП 3'!I74+Стом!I74+Роддом!I74+УЗО!N74</f>
        <v>48759628.32000001</v>
      </c>
      <c r="H59" s="60">
        <f>'ГБ №1'!K74+БСМП!K74+ДГБ!K74+'ГП 1'!K74+'ГП 3'!K74+Стом!K74+Роддом!K74+УЗО!P74</f>
        <v>5635355</v>
      </c>
      <c r="I59" s="60">
        <f>'ГБ №1'!L74+БСМП!L74+ДГБ!L74+'ГП 1'!L74+'ГП 3'!L74+Стом!L74+Роддом!L74+УЗО!Q74</f>
        <v>40967387.49</v>
      </c>
      <c r="J59" s="224">
        <f t="shared" si="0"/>
        <v>0.9793247258184142</v>
      </c>
      <c r="K59" s="224"/>
      <c r="L59" s="224"/>
    </row>
    <row r="61" spans="4:9" ht="12.75">
      <c r="D61" s="75"/>
      <c r="I61" s="75"/>
    </row>
    <row r="62" spans="2:5" ht="12.75">
      <c r="B62" s="62" t="s">
        <v>442</v>
      </c>
      <c r="C62" s="222"/>
      <c r="D62" s="160"/>
      <c r="E62" s="2" t="s">
        <v>1098</v>
      </c>
    </row>
    <row r="64" spans="2:5" ht="12.75">
      <c r="B64" s="62" t="s">
        <v>443</v>
      </c>
      <c r="C64" s="222"/>
      <c r="D64" s="161"/>
      <c r="E64" s="2" t="s">
        <v>444</v>
      </c>
    </row>
    <row r="66" spans="2:5" ht="12.75">
      <c r="B66" s="62" t="s">
        <v>918</v>
      </c>
      <c r="C66" s="222"/>
      <c r="D66" s="161"/>
      <c r="E66" s="2" t="s">
        <v>916</v>
      </c>
    </row>
  </sheetData>
  <sheetProtection/>
  <mergeCells count="19">
    <mergeCell ref="K14:K15"/>
    <mergeCell ref="L17:L21"/>
    <mergeCell ref="L22:L27"/>
    <mergeCell ref="K32:K33"/>
    <mergeCell ref="F7:F8"/>
    <mergeCell ref="G7:G8"/>
    <mergeCell ref="H7:H8"/>
    <mergeCell ref="I7:I8"/>
    <mergeCell ref="B10:I10"/>
    <mergeCell ref="A2:I2"/>
    <mergeCell ref="A3:I3"/>
    <mergeCell ref="A4:I4"/>
    <mergeCell ref="A6:A8"/>
    <mergeCell ref="B6:B8"/>
    <mergeCell ref="C6:C8"/>
    <mergeCell ref="D6:F6"/>
    <mergeCell ref="G6:I6"/>
    <mergeCell ref="D7:D8"/>
    <mergeCell ref="E7:E8"/>
  </mergeCells>
  <printOptions/>
  <pageMargins left="0.1968503937007874" right="0.15748031496062992" top="0.22" bottom="0.18" header="0.22" footer="0.16"/>
  <pageSetup fitToHeight="5"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2:T82"/>
  <sheetViews>
    <sheetView zoomScalePageLayoutView="0" workbookViewId="0" topLeftCell="A40">
      <pane xSplit="2" topLeftCell="C1" activePane="topRight" state="frozen"/>
      <selection pane="topLeft" activeCell="A46" sqref="A46"/>
      <selection pane="topRight" activeCell="K81" sqref="K81"/>
    </sheetView>
  </sheetViews>
  <sheetFormatPr defaultColWidth="9.00390625" defaultRowHeight="12.75"/>
  <cols>
    <col min="1" max="1" width="6.75390625" style="58" customWidth="1"/>
    <col min="2" max="2" width="41.875" style="58" customWidth="1"/>
    <col min="3" max="3" width="18.625" style="58" customWidth="1"/>
    <col min="4" max="18" width="12.875" style="58" customWidth="1"/>
    <col min="19" max="16384" width="9.125" style="58" customWidth="1"/>
  </cols>
  <sheetData>
    <row r="1" ht="15" customHeight="1"/>
    <row r="2" spans="1:17" ht="16.5" customHeight="1">
      <c r="A2" s="716" t="s">
        <v>1193</v>
      </c>
      <c r="B2" s="716"/>
      <c r="C2" s="716"/>
      <c r="D2" s="716"/>
      <c r="E2" s="716"/>
      <c r="F2" s="716"/>
      <c r="G2" s="716"/>
      <c r="H2" s="716"/>
      <c r="I2" s="716"/>
      <c r="J2" s="716"/>
      <c r="K2" s="716"/>
      <c r="L2" s="716"/>
      <c r="M2" s="716"/>
      <c r="N2" s="716"/>
      <c r="O2" s="716"/>
      <c r="P2" s="716"/>
      <c r="Q2" s="716"/>
    </row>
    <row r="3" spans="1:17" ht="15">
      <c r="A3" s="714" t="str">
        <f>'Программные мероприятия в ФУ'!A3:L3</f>
        <v>Управление здравоохранения г.Волгодонска</v>
      </c>
      <c r="B3" s="714"/>
      <c r="C3" s="714"/>
      <c r="D3" s="714"/>
      <c r="E3" s="714"/>
      <c r="F3" s="714"/>
      <c r="G3" s="714"/>
      <c r="H3" s="714"/>
      <c r="I3" s="714"/>
      <c r="J3" s="714"/>
      <c r="K3" s="714"/>
      <c r="L3" s="714"/>
      <c r="M3" s="714"/>
      <c r="N3" s="714"/>
      <c r="O3" s="714"/>
      <c r="P3" s="714"/>
      <c r="Q3" s="714"/>
    </row>
    <row r="4" spans="1:20" ht="15">
      <c r="A4" s="714" t="str">
        <f>'Программные мероприятия в ФУ'!A4:L4</f>
        <v>по состоянию на 01.01.2016 г.</v>
      </c>
      <c r="B4" s="714"/>
      <c r="C4" s="714"/>
      <c r="D4" s="714"/>
      <c r="E4" s="714"/>
      <c r="F4" s="714"/>
      <c r="G4" s="714"/>
      <c r="H4" s="714"/>
      <c r="I4" s="714"/>
      <c r="J4" s="714"/>
      <c r="K4" s="714"/>
      <c r="L4" s="714"/>
      <c r="M4" s="714"/>
      <c r="N4" s="714"/>
      <c r="O4" s="714"/>
      <c r="P4" s="714"/>
      <c r="Q4" s="714"/>
      <c r="R4" s="456"/>
      <c r="S4" s="456"/>
      <c r="T4" s="456"/>
    </row>
    <row r="6" spans="1:18" ht="12.75" customHeight="1">
      <c r="A6" s="722" t="s">
        <v>1219</v>
      </c>
      <c r="B6" s="722" t="s">
        <v>445</v>
      </c>
      <c r="C6" s="722" t="s">
        <v>998</v>
      </c>
      <c r="D6" s="730" t="s">
        <v>1191</v>
      </c>
      <c r="E6" s="731"/>
      <c r="F6" s="731"/>
      <c r="G6" s="731"/>
      <c r="H6" s="732"/>
      <c r="I6" s="730" t="s">
        <v>1194</v>
      </c>
      <c r="J6" s="731"/>
      <c r="K6" s="731"/>
      <c r="L6" s="731"/>
      <c r="M6" s="732"/>
      <c r="N6" s="722" t="s">
        <v>1192</v>
      </c>
      <c r="O6" s="722"/>
      <c r="P6" s="722"/>
      <c r="Q6" s="722"/>
      <c r="R6" s="722"/>
    </row>
    <row r="7" spans="1:18" ht="12.75" customHeight="1">
      <c r="A7" s="722"/>
      <c r="B7" s="722"/>
      <c r="C7" s="722"/>
      <c r="D7" s="722" t="s">
        <v>446</v>
      </c>
      <c r="E7" s="722" t="s">
        <v>1202</v>
      </c>
      <c r="F7" s="722" t="s">
        <v>448</v>
      </c>
      <c r="G7" s="722" t="s">
        <v>449</v>
      </c>
      <c r="H7" s="722" t="s">
        <v>1206</v>
      </c>
      <c r="I7" s="722" t="s">
        <v>446</v>
      </c>
      <c r="J7" s="722" t="s">
        <v>1202</v>
      </c>
      <c r="K7" s="722" t="s">
        <v>448</v>
      </c>
      <c r="L7" s="722" t="s">
        <v>449</v>
      </c>
      <c r="M7" s="722" t="s">
        <v>1206</v>
      </c>
      <c r="N7" s="722" t="s">
        <v>446</v>
      </c>
      <c r="O7" s="722" t="s">
        <v>1202</v>
      </c>
      <c r="P7" s="722" t="s">
        <v>448</v>
      </c>
      <c r="Q7" s="722" t="s">
        <v>449</v>
      </c>
      <c r="R7" s="722" t="s">
        <v>1206</v>
      </c>
    </row>
    <row r="8" spans="1:18" ht="12.75">
      <c r="A8" s="722"/>
      <c r="B8" s="722"/>
      <c r="C8" s="722"/>
      <c r="D8" s="722"/>
      <c r="E8" s="722"/>
      <c r="F8" s="722"/>
      <c r="G8" s="722"/>
      <c r="H8" s="722"/>
      <c r="I8" s="722"/>
      <c r="J8" s="722"/>
      <c r="K8" s="722"/>
      <c r="L8" s="722"/>
      <c r="M8" s="722"/>
      <c r="N8" s="722"/>
      <c r="O8" s="722"/>
      <c r="P8" s="722"/>
      <c r="Q8" s="722"/>
      <c r="R8" s="722"/>
    </row>
    <row r="9" spans="1:18" ht="12.75">
      <c r="A9" s="59">
        <v>1</v>
      </c>
      <c r="B9" s="59">
        <v>2</v>
      </c>
      <c r="C9" s="59">
        <v>3</v>
      </c>
      <c r="D9" s="59">
        <v>4</v>
      </c>
      <c r="E9" s="59">
        <v>5</v>
      </c>
      <c r="F9" s="59">
        <v>6</v>
      </c>
      <c r="G9" s="59">
        <v>7</v>
      </c>
      <c r="H9" s="59"/>
      <c r="I9" s="59">
        <v>8</v>
      </c>
      <c r="J9" s="59">
        <v>9</v>
      </c>
      <c r="K9" s="59">
        <v>10</v>
      </c>
      <c r="L9" s="59">
        <v>11</v>
      </c>
      <c r="M9" s="59"/>
      <c r="N9" s="59">
        <v>12</v>
      </c>
      <c r="O9" s="59">
        <v>13</v>
      </c>
      <c r="P9" s="59">
        <v>14</v>
      </c>
      <c r="Q9" s="59">
        <v>15</v>
      </c>
      <c r="R9" s="531"/>
    </row>
    <row r="10" spans="1:18" ht="30" customHeight="1">
      <c r="A10" s="59"/>
      <c r="B10" s="727" t="s">
        <v>1022</v>
      </c>
      <c r="C10" s="728"/>
      <c r="D10" s="728"/>
      <c r="E10" s="728"/>
      <c r="F10" s="728"/>
      <c r="G10" s="728"/>
      <c r="H10" s="728"/>
      <c r="I10" s="728"/>
      <c r="J10" s="728"/>
      <c r="K10" s="728"/>
      <c r="L10" s="728"/>
      <c r="M10" s="728"/>
      <c r="N10" s="728"/>
      <c r="O10" s="728"/>
      <c r="P10" s="728"/>
      <c r="Q10" s="728"/>
      <c r="R10" s="729"/>
    </row>
    <row r="11" spans="1:18" ht="12.75">
      <c r="A11" s="59"/>
      <c r="B11" s="138" t="s">
        <v>992</v>
      </c>
      <c r="C11" s="214"/>
      <c r="D11" s="60">
        <f>'ГБ №1'!D11+БСМП!D11+ДГБ!D11+'ГП 1'!D11+'ГП 3'!D11+Стом!D11+Роддом!D11+УЗО!D11</f>
        <v>49789030.17</v>
      </c>
      <c r="E11" s="60">
        <f>'ГБ №1'!E11+БСМП!E11+ДГБ!E11+'ГП 1'!E11+'ГП 3'!E11+Стом!E11+Роддом!E11+УЗО!E11</f>
        <v>549130.1699999999</v>
      </c>
      <c r="F11" s="60">
        <f>'ГБ №1'!F11+БСМП!F11+ДГБ!F11+'ГП 1'!F11+'ГП 3'!F11+Стом!F11+Роддом!F11+УЗО!F11</f>
        <v>5655900</v>
      </c>
      <c r="G11" s="60">
        <f>'ГБ №1'!G11+БСМП!G11+ДГБ!G11+'ГП 1'!G11+'ГП 3'!G11+Стом!G11+Роддом!G11+УЗО!G11</f>
        <v>41834000</v>
      </c>
      <c r="H11" s="60">
        <f>'ГБ №1'!H11+БСМП!H11+ДГБ!H11+'ГП 1'!H11+'ГП 3'!H11+Стом!H11+Роддом!H11+УЗО!H11</f>
        <v>1750000</v>
      </c>
      <c r="I11" s="60">
        <f>'ГБ №1'!I11+БСМП!I11+ДГБ!I11+'ГП 1'!I11+'ГП 3'!I11+Стом!I11+Роддом!I11+УЗО!I11</f>
        <v>48769408.230000004</v>
      </c>
      <c r="J11" s="60">
        <f>'ГБ №1'!J11+БСМП!J11+ДГБ!J11+'ГП 1'!J11+'ГП 3'!J11+Стом!J11+Роддом!J11+УЗО!J11</f>
        <v>470931.77</v>
      </c>
      <c r="K11" s="60">
        <f>'ГБ №1'!K11+БСМП!K11+ДГБ!K11+'ГП 1'!K11+'ГП 3'!K11+Стом!K11+Роддом!K11+УЗО!K11</f>
        <v>5635355</v>
      </c>
      <c r="L11" s="60">
        <f>'ГБ №1'!L11+БСМП!L11+ДГБ!L11+'ГП 1'!L11+'ГП 3'!L11+Стом!L11+Роддом!L11+УЗО!L11</f>
        <v>40977167.400000006</v>
      </c>
      <c r="M11" s="60">
        <f>'ГБ №1'!M11+БСМП!M11+ДГБ!M11+'ГП 1'!M11+'ГП 3'!M11+Стом!M11+Роддом!M11+УЗО!M11</f>
        <v>1685954.0599999998</v>
      </c>
      <c r="N11" s="60">
        <f>'ГБ №1'!N11+БСМП!N11+ДГБ!N11+'ГП 1'!N11+'ГП 3'!N11+Стом!N11+Роддом!N11+УЗО!N11</f>
        <v>48759628.32000001</v>
      </c>
      <c r="O11" s="60">
        <f>'ГБ №1'!O11+БСМП!O11+ДГБ!O11+'ГП 1'!O11+'ГП 3'!O11+Стом!O11+Роддом!O11+УЗО!O11</f>
        <v>470931.77</v>
      </c>
      <c r="P11" s="60">
        <f>'ГБ №1'!P11+БСМП!P11+ДГБ!P11+'ГП 1'!P11+'ГП 3'!P11+Стом!P11+Роддом!P11+УЗО!P11</f>
        <v>5635355</v>
      </c>
      <c r="Q11" s="60">
        <f>'ГБ №1'!Q11+БСМП!Q11+ДГБ!Q11+'ГП 1'!Q11+'ГП 3'!Q11+Стом!Q11+Роддом!Q11+УЗО!Q11</f>
        <v>40967387.49</v>
      </c>
      <c r="R11" s="60">
        <f>'ГБ №1'!R11+БСМП!R11+ДГБ!R11+'ГП 1'!R11+'ГП 3'!R11+Стом!R11+Роддом!R11+УЗО!R11</f>
        <v>1685954.0599999998</v>
      </c>
    </row>
    <row r="12" spans="1:18" s="455" customFormat="1" ht="38.25">
      <c r="A12" s="542">
        <v>1</v>
      </c>
      <c r="B12" s="557" t="s">
        <v>1209</v>
      </c>
      <c r="C12" s="543" t="s">
        <v>1007</v>
      </c>
      <c r="D12" s="558">
        <f>'ГБ №1'!D12+БСМП!D12+ДГБ!D12+'ГП 1'!D12+'ГП 3'!D12+Стом!D12+Роддом!D12+УЗО!D12</f>
        <v>549130.1699999999</v>
      </c>
      <c r="E12" s="558">
        <f>'ГБ №1'!E12+БСМП!E12+ДГБ!E12+'ГП 1'!E12+'ГП 3'!E12+Стом!E12+Роддом!E12+УЗО!E12</f>
        <v>549130.1699999999</v>
      </c>
      <c r="F12" s="558">
        <f>'ГБ №1'!F12+БСМП!F12+ДГБ!F12+'ГП 1'!F12+'ГП 3'!F12+Стом!F12+Роддом!F12+УЗО!F12</f>
        <v>0</v>
      </c>
      <c r="G12" s="558">
        <f>'ГБ №1'!G12+БСМП!G12+ДГБ!G12+'ГП 1'!G12+'ГП 3'!G12+Стом!G12+Роддом!G12+УЗО!G12</f>
        <v>0</v>
      </c>
      <c r="H12" s="558">
        <f>'ГБ №1'!H12+БСМП!H12+ДГБ!H12+'ГП 1'!H12+'ГП 3'!H12+Стом!H12+Роддом!H12+УЗО!H12</f>
        <v>0</v>
      </c>
      <c r="I12" s="558">
        <f>'ГБ №1'!I12+БСМП!I12+ДГБ!I12+'ГП 1'!I12+'ГП 3'!I12+Стом!I12+Роддом!I12+УЗО!I12</f>
        <v>470931.77</v>
      </c>
      <c r="J12" s="558">
        <f>'ГБ №1'!J12+БСМП!J12+ДГБ!J12+'ГП 1'!J12+'ГП 3'!J12+Стом!J12+Роддом!J12+УЗО!J12</f>
        <v>470931.77</v>
      </c>
      <c r="K12" s="558">
        <f>'ГБ №1'!K12+БСМП!K12+ДГБ!K12+'ГП 1'!K12+'ГП 3'!K12+Стом!K12+Роддом!K12+УЗО!K12</f>
        <v>0</v>
      </c>
      <c r="L12" s="558">
        <f>'ГБ №1'!L12+БСМП!L12+ДГБ!L12+'ГП 1'!L12+'ГП 3'!L12+Стом!L12+Роддом!L12+УЗО!L12</f>
        <v>0</v>
      </c>
      <c r="M12" s="558">
        <f>'ГБ №1'!M12+БСМП!M12+ДГБ!M12+'ГП 1'!M12+'ГП 3'!M12+Стом!M12+Роддом!M12+УЗО!M12</f>
        <v>0</v>
      </c>
      <c r="N12" s="558">
        <f>'ГБ №1'!N12+БСМП!N12+ДГБ!N12+'ГП 1'!N12+'ГП 3'!N12+Стом!N12+Роддом!N12+УЗО!N12</f>
        <v>470931.77</v>
      </c>
      <c r="O12" s="558">
        <f>'ГБ №1'!O12+БСМП!O12+ДГБ!O12+'ГП 1'!O12+'ГП 3'!O12+Стом!O12+Роддом!O12+УЗО!O12</f>
        <v>470931.77</v>
      </c>
      <c r="P12" s="558">
        <f>'ГБ №1'!P12+БСМП!P12+ДГБ!P12+'ГП 1'!P12+'ГП 3'!P12+Стом!P12+Роддом!P12+УЗО!P12</f>
        <v>0</v>
      </c>
      <c r="Q12" s="558">
        <f>'ГБ №1'!Q12+БСМП!Q12+ДГБ!Q12+'ГП 1'!Q12+'ГП 3'!Q12+Стом!Q12+Роддом!Q12+УЗО!Q12</f>
        <v>0</v>
      </c>
      <c r="R12" s="558">
        <f>'ГБ №1'!R12+БСМП!R12+ДГБ!R12+'ГП 1'!R12+'ГП 3'!R12+Стом!R12+Роддом!R12+УЗО!R12</f>
        <v>0</v>
      </c>
    </row>
    <row r="13" spans="1:18" ht="12.75">
      <c r="A13" s="527"/>
      <c r="B13" s="535" t="s">
        <v>1000</v>
      </c>
      <c r="C13" s="220" t="s">
        <v>1201</v>
      </c>
      <c r="D13" s="61">
        <f>'ГБ №1'!D13+БСМП!D13+ДГБ!D13+'ГП 1'!D13+'ГП 3'!D13+Стом!D13+Роддом!D13+УЗО!D13</f>
        <v>484649.25</v>
      </c>
      <c r="E13" s="61">
        <f>'ГБ №1'!E13+БСМП!E13+ДГБ!E13+'ГП 1'!E13+'ГП 3'!E13+Стом!E13+Роддом!E13+УЗО!E13</f>
        <v>484649.25</v>
      </c>
      <c r="F13" s="61">
        <f>'ГБ №1'!F13+БСМП!F13+ДГБ!F13+'ГП 1'!F13+'ГП 3'!F13+Стом!F13+Роддом!F13+УЗО!F13</f>
        <v>0</v>
      </c>
      <c r="G13" s="61">
        <f>'ГБ №1'!G13+БСМП!G13+ДГБ!G13+'ГП 1'!G13+'ГП 3'!G13+Стом!G13+Роддом!G13+УЗО!G13</f>
        <v>0</v>
      </c>
      <c r="H13" s="61">
        <f>'ГБ №1'!H13+БСМП!H13+ДГБ!H13+'ГП 1'!H13+'ГП 3'!H13+Стом!H13+Роддом!H13+УЗО!H13</f>
        <v>0</v>
      </c>
      <c r="I13" s="61">
        <f>'ГБ №1'!I13+БСМП!I13+ДГБ!I13+'ГП 1'!I13+'ГП 3'!I13+Стом!I13+Роддом!I13+УЗО!I13</f>
        <v>406450.85</v>
      </c>
      <c r="J13" s="61">
        <f>'ГБ №1'!J13+БСМП!J13+ДГБ!J13+'ГП 1'!J13+'ГП 3'!J13+Стом!J13+Роддом!J13+УЗО!J13</f>
        <v>406450.85</v>
      </c>
      <c r="K13" s="61">
        <f>'ГБ №1'!K13+БСМП!K13+ДГБ!K13+'ГП 1'!K13+'ГП 3'!K13+Стом!K13+Роддом!K13+УЗО!K13</f>
        <v>0</v>
      </c>
      <c r="L13" s="61">
        <f>'ГБ №1'!L13+БСМП!L13+ДГБ!L13+'ГП 1'!L13+'ГП 3'!L13+Стом!L13+Роддом!L13+УЗО!L13</f>
        <v>0</v>
      </c>
      <c r="M13" s="61">
        <f>'ГБ №1'!M13+БСМП!M13+ДГБ!M13+'ГП 1'!M13+'ГП 3'!M13+Стом!M13+Роддом!M13+УЗО!M13</f>
        <v>0</v>
      </c>
      <c r="N13" s="61">
        <f>'ГБ №1'!N13+БСМП!N13+ДГБ!N13+'ГП 1'!N13+'ГП 3'!N13+Стом!N13+Роддом!N13+УЗО!N13</f>
        <v>406450.85</v>
      </c>
      <c r="O13" s="61">
        <f>'ГБ №1'!O13+БСМП!O13+ДГБ!O13+'ГП 1'!O13+'ГП 3'!O13+Стом!O13+Роддом!O13+УЗО!O13</f>
        <v>406450.85</v>
      </c>
      <c r="P13" s="61">
        <f>'ГБ №1'!P13+БСМП!P13+ДГБ!P13+'ГП 1'!P13+'ГП 3'!P13+Стом!P13+Роддом!P13+УЗО!P13</f>
        <v>0</v>
      </c>
      <c r="Q13" s="61">
        <f>'ГБ №1'!Q13+БСМП!Q13+ДГБ!Q13+'ГП 1'!Q13+'ГП 3'!Q13+Стом!Q13+Роддом!Q13+УЗО!Q13</f>
        <v>0</v>
      </c>
      <c r="R13" s="61">
        <f>'ГБ №1'!R13+БСМП!R13+ДГБ!R13+'ГП 1'!R13+'ГП 3'!R13+Стом!R13+Роддом!R13+УЗО!R13</f>
        <v>0</v>
      </c>
    </row>
    <row r="14" spans="1:18" ht="12.75" customHeight="1">
      <c r="A14" s="527"/>
      <c r="B14" s="535" t="s">
        <v>1001</v>
      </c>
      <c r="C14" s="220" t="s">
        <v>1201</v>
      </c>
      <c r="D14" s="61">
        <f>'ГБ №1'!D14+БСМП!D14+ДГБ!D14+'ГП 1'!D14+'ГП 3'!D14+Стом!D14+Роддом!D14+УЗО!D14</f>
        <v>50342.46</v>
      </c>
      <c r="E14" s="61">
        <f>'ГБ №1'!E14+БСМП!E14+ДГБ!E14+'ГП 1'!E14+'ГП 3'!E14+Стом!E14+Роддом!E14+УЗО!E14</f>
        <v>50342.46</v>
      </c>
      <c r="F14" s="61">
        <f>'ГБ №1'!F14+БСМП!F14+ДГБ!F14+'ГП 1'!F14+'ГП 3'!F14+Стом!F14+Роддом!F14+УЗО!F14</f>
        <v>0</v>
      </c>
      <c r="G14" s="61">
        <f>'ГБ №1'!G14+БСМП!G14+ДГБ!G14+'ГП 1'!G14+'ГП 3'!G14+Стом!G14+Роддом!G14+УЗО!G14</f>
        <v>0</v>
      </c>
      <c r="H14" s="61">
        <f>'ГБ №1'!H14+БСМП!H14+ДГБ!H14+'ГП 1'!H14+'ГП 3'!H14+Стом!H14+Роддом!H14+УЗО!H14</f>
        <v>0</v>
      </c>
      <c r="I14" s="61">
        <f>'ГБ №1'!I14+БСМП!I14+ДГБ!I14+'ГП 1'!I14+'ГП 3'!I14+Стом!I14+Роддом!I14+УЗО!I14</f>
        <v>50342.46</v>
      </c>
      <c r="J14" s="61">
        <f>'ГБ №1'!J14+БСМП!J14+ДГБ!J14+'ГП 1'!J14+'ГП 3'!J14+Стом!J14+Роддом!J14+УЗО!J14</f>
        <v>50342.46</v>
      </c>
      <c r="K14" s="61">
        <f>'ГБ №1'!K14+БСМП!K14+ДГБ!K14+'ГП 1'!K14+'ГП 3'!K14+Стом!K14+Роддом!K14+УЗО!K14</f>
        <v>0</v>
      </c>
      <c r="L14" s="61">
        <f>'ГБ №1'!L14+БСМП!L14+ДГБ!L14+'ГП 1'!L14+'ГП 3'!L14+Стом!L14+Роддом!L14+УЗО!L14</f>
        <v>0</v>
      </c>
      <c r="M14" s="61">
        <f>'ГБ №1'!M14+БСМП!M14+ДГБ!M14+'ГП 1'!M14+'ГП 3'!M14+Стом!M14+Роддом!M14+УЗО!M14</f>
        <v>0</v>
      </c>
      <c r="N14" s="61">
        <f>'ГБ №1'!N14+БСМП!N14+ДГБ!N14+'ГП 1'!N14+'ГП 3'!N14+Стом!N14+Роддом!N14+УЗО!N14</f>
        <v>50342.46</v>
      </c>
      <c r="O14" s="61">
        <f>'ГБ №1'!O14+БСМП!O14+ДГБ!O14+'ГП 1'!O14+'ГП 3'!O14+Стом!O14+Роддом!O14+УЗО!O14</f>
        <v>50342.46</v>
      </c>
      <c r="P14" s="61">
        <f>'ГБ №1'!P14+БСМП!P14+ДГБ!P14+'ГП 1'!P14+'ГП 3'!P14+Стом!P14+Роддом!P14+УЗО!P14</f>
        <v>0</v>
      </c>
      <c r="Q14" s="61">
        <f>'ГБ №1'!Q14+БСМП!Q14+ДГБ!Q14+'ГП 1'!Q14+'ГП 3'!Q14+Стом!Q14+Роддом!Q14+УЗО!Q14</f>
        <v>0</v>
      </c>
      <c r="R14" s="61">
        <f>'ГБ №1'!R14+БСМП!R14+ДГБ!R14+'ГП 1'!R14+'ГП 3'!R14+Стом!R14+Роддом!R14+УЗО!R14</f>
        <v>0</v>
      </c>
    </row>
    <row r="15" spans="1:18" ht="12.75">
      <c r="A15" s="527"/>
      <c r="B15" s="535" t="s">
        <v>1002</v>
      </c>
      <c r="C15" s="220" t="s">
        <v>1201</v>
      </c>
      <c r="D15" s="61">
        <f>'ГБ №1'!D15+БСМП!D15+ДГБ!D15+'ГП 1'!D15+'ГП 3'!D15+Стом!D15+Роддом!D15+УЗО!D15</f>
        <v>14138.46</v>
      </c>
      <c r="E15" s="61">
        <f>'ГБ №1'!E15+БСМП!E15+ДГБ!E15+'ГП 1'!E15+'ГП 3'!E15+Стом!E15+Роддом!E15+УЗО!E15</f>
        <v>14138.46</v>
      </c>
      <c r="F15" s="61">
        <f>'ГБ №1'!F15+БСМП!F15+ДГБ!F15+'ГП 1'!F15+'ГП 3'!F15+Стом!F15+Роддом!F15+УЗО!F15</f>
        <v>0</v>
      </c>
      <c r="G15" s="61">
        <f>'ГБ №1'!G15+БСМП!G15+ДГБ!G15+'ГП 1'!G15+'ГП 3'!G15+Стом!G15+Роддом!G15+УЗО!G15</f>
        <v>0</v>
      </c>
      <c r="H15" s="61">
        <f>'ГБ №1'!H15+БСМП!H15+ДГБ!H15+'ГП 1'!H15+'ГП 3'!H15+Стом!H15+Роддом!H15+УЗО!H15</f>
        <v>0</v>
      </c>
      <c r="I15" s="61">
        <f>'ГБ №1'!I15+БСМП!I15+ДГБ!I15+'ГП 1'!I15+'ГП 3'!I15+Стом!I15+Роддом!I15+УЗО!I15</f>
        <v>14138.46</v>
      </c>
      <c r="J15" s="61">
        <f>'ГБ №1'!J15+БСМП!J15+ДГБ!J15+'ГП 1'!J15+'ГП 3'!J15+Стом!J15+Роддом!J15+УЗО!J15</f>
        <v>14138.46</v>
      </c>
      <c r="K15" s="61">
        <f>'ГБ №1'!K15+БСМП!K15+ДГБ!K15+'ГП 1'!K15+'ГП 3'!K15+Стом!K15+Роддом!K15+УЗО!K15</f>
        <v>0</v>
      </c>
      <c r="L15" s="61">
        <f>'ГБ №1'!L15+БСМП!L15+ДГБ!L15+'ГП 1'!L15+'ГП 3'!L15+Стом!L15+Роддом!L15+УЗО!L15</f>
        <v>0</v>
      </c>
      <c r="M15" s="61">
        <f>'ГБ №1'!M15+БСМП!M15+ДГБ!M15+'ГП 1'!M15+'ГП 3'!M15+Стом!M15+Роддом!M15+УЗО!M15</f>
        <v>0</v>
      </c>
      <c r="N15" s="61">
        <f>'ГБ №1'!N15+БСМП!N15+ДГБ!N15+'ГП 1'!N15+'ГП 3'!N15+Стом!N15+Роддом!N15+УЗО!N15</f>
        <v>14138.46</v>
      </c>
      <c r="O15" s="61">
        <f>'ГБ №1'!O15+БСМП!O15+ДГБ!O15+'ГП 1'!O15+'ГП 3'!O15+Стом!O15+Роддом!O15+УЗО!O15</f>
        <v>14138.46</v>
      </c>
      <c r="P15" s="61">
        <f>'ГБ №1'!P15+БСМП!P15+ДГБ!P15+'ГП 1'!P15+'ГП 3'!P15+Стом!P15+Роддом!P15+УЗО!P15</f>
        <v>0</v>
      </c>
      <c r="Q15" s="61">
        <f>'ГБ №1'!Q15+БСМП!Q15+ДГБ!Q15+'ГП 1'!Q15+'ГП 3'!Q15+Стом!Q15+Роддом!Q15+УЗО!Q15</f>
        <v>0</v>
      </c>
      <c r="R15" s="61">
        <f>'ГБ №1'!R15+БСМП!R15+ДГБ!R15+'ГП 1'!R15+'ГП 3'!R15+Стом!R15+Роддом!R15+УЗО!R15</f>
        <v>0</v>
      </c>
    </row>
    <row r="16" spans="1:18" s="559" customFormat="1" ht="51">
      <c r="A16" s="544">
        <v>2</v>
      </c>
      <c r="B16" s="557" t="s">
        <v>1210</v>
      </c>
      <c r="C16" s="545" t="s">
        <v>1007</v>
      </c>
      <c r="D16" s="558">
        <f>'ГБ №1'!D16+БСМП!D16+ДГБ!D16+'ГП 1'!D16+'ГП 3'!D16+Стом!D16+Роддом!D16+УЗО!D16</f>
        <v>4195400</v>
      </c>
      <c r="E16" s="558">
        <f>'ГБ №1'!E16+БСМП!E16+ДГБ!E16+'ГП 1'!E16+'ГП 3'!E16+Стом!E16+Роддом!E16+УЗО!E16</f>
        <v>0</v>
      </c>
      <c r="F16" s="558">
        <f>'ГБ №1'!F16+БСМП!F16+ДГБ!F16+'ГП 1'!F16+'ГП 3'!F16+Стом!F16+Роддом!F16+УЗО!F16</f>
        <v>1005100</v>
      </c>
      <c r="G16" s="558">
        <f>'ГБ №1'!G16+БСМП!G16+ДГБ!G16+'ГП 1'!G16+'ГП 3'!G16+Стом!G16+Роддом!G16+УЗО!G16</f>
        <v>3190300</v>
      </c>
      <c r="H16" s="558">
        <f>'ГБ №1'!H16+БСМП!H16+ДГБ!H16+'ГП 1'!H16+'ГП 3'!H16+Стом!H16+Роддом!H16+УЗО!H16</f>
        <v>0</v>
      </c>
      <c r="I16" s="558">
        <f>'ГБ №1'!I16+БСМП!I16+ДГБ!I16+'ГП 1'!I16+'ГП 3'!I16+Стом!I16+Роддом!I16+УЗО!I16</f>
        <v>4190668.0300000003</v>
      </c>
      <c r="J16" s="558">
        <f>'ГБ №1'!J16+БСМП!J16+ДГБ!J16+'ГП 1'!J16+'ГП 3'!J16+Стом!J16+Роддом!J16+УЗО!J16</f>
        <v>0</v>
      </c>
      <c r="K16" s="558">
        <f>'ГБ №1'!K16+БСМП!K16+ДГБ!K16+'ГП 1'!K16+'ГП 3'!K16+Стом!K16+Роддом!K16+УЗО!K16</f>
        <v>1005100</v>
      </c>
      <c r="L16" s="558">
        <f>'ГБ №1'!L16+БСМП!L16+ДГБ!L16+'ГП 1'!L16+'ГП 3'!L16+Стом!L16+Роддом!L16+УЗО!L16</f>
        <v>3185568.0300000003</v>
      </c>
      <c r="M16" s="558">
        <f>'ГБ №1'!M16+БСМП!M16+ДГБ!M16+'ГП 1'!M16+'ГП 3'!M16+Стом!M16+Роддом!M16+УЗО!M16</f>
        <v>0</v>
      </c>
      <c r="N16" s="558">
        <f>'ГБ №1'!N16+БСМП!N16+ДГБ!N16+'ГП 1'!N16+'ГП 3'!N16+Стом!N16+Роддом!N16+УЗО!N16</f>
        <v>4190668.0300000003</v>
      </c>
      <c r="O16" s="558">
        <f>'ГБ №1'!O16+БСМП!O16+ДГБ!O16+'ГП 1'!O16+'ГП 3'!O16+Стом!O16+Роддом!O16+УЗО!O16</f>
        <v>0</v>
      </c>
      <c r="P16" s="558">
        <f>'ГБ №1'!P16+БСМП!P16+ДГБ!P16+'ГП 1'!P16+'ГП 3'!P16+Стом!P16+Роддом!P16+УЗО!P16</f>
        <v>1005100</v>
      </c>
      <c r="Q16" s="558">
        <f>'ГБ №1'!Q16+БСМП!Q16+ДГБ!Q16+'ГП 1'!Q16+'ГП 3'!Q16+Стом!Q16+Роддом!Q16+УЗО!Q16</f>
        <v>3185568.0300000003</v>
      </c>
      <c r="R16" s="558">
        <f>'ГБ №1'!R16+БСМП!R16+ДГБ!R16+'ГП 1'!R16+'ГП 3'!R16+Стом!R16+Роддом!R16+УЗО!R16</f>
        <v>0</v>
      </c>
    </row>
    <row r="17" spans="1:18" s="2" customFormat="1" ht="12.75">
      <c r="A17" s="529"/>
      <c r="B17" s="70" t="s">
        <v>456</v>
      </c>
      <c r="C17" s="218" t="s">
        <v>999</v>
      </c>
      <c r="D17" s="61">
        <f>'ГБ №1'!D17+БСМП!D17+ДГБ!D17+'ГП 1'!D17+'ГП 3'!D17+Стом!D17+Роддом!D17+УЗО!D17</f>
        <v>31400</v>
      </c>
      <c r="E17" s="61">
        <f>'ГБ №1'!E17+БСМП!E17+ДГБ!E17+'ГП 1'!E17+'ГП 3'!E17+Стом!E17+Роддом!E17+УЗО!E17</f>
        <v>0</v>
      </c>
      <c r="F17" s="61">
        <f>'ГБ №1'!F17+БСМП!F17+ДГБ!F17+'ГП 1'!F17+'ГП 3'!F17+Стом!F17+Роддом!F17+УЗО!F17</f>
        <v>0</v>
      </c>
      <c r="G17" s="61">
        <f>'ГБ №1'!G17+БСМП!G17+ДГБ!G17+'ГП 1'!G17+'ГП 3'!G17+Стом!G17+Роддом!G17+УЗО!G17</f>
        <v>31400</v>
      </c>
      <c r="H17" s="61">
        <f>'ГБ №1'!H17+БСМП!H17+ДГБ!H17+'ГП 1'!H17+'ГП 3'!H17+Стом!H17+Роддом!H17+УЗО!H17</f>
        <v>0</v>
      </c>
      <c r="I17" s="61">
        <f>'ГБ №1'!I17+БСМП!I17+ДГБ!I17+'ГП 1'!I17+'ГП 3'!I17+Стом!I17+Роддом!I17+УЗО!I17</f>
        <v>27361.02</v>
      </c>
      <c r="J17" s="61">
        <f>'ГБ №1'!J17+БСМП!J17+ДГБ!J17+'ГП 1'!J17+'ГП 3'!J17+Стом!J17+Роддом!J17+УЗО!J17</f>
        <v>0</v>
      </c>
      <c r="K17" s="61">
        <f>'ГБ №1'!K17+БСМП!K17+ДГБ!K17+'ГП 1'!K17+'ГП 3'!K17+Стом!K17+Роддом!K17+УЗО!K17</f>
        <v>0</v>
      </c>
      <c r="L17" s="61">
        <f>'ГБ №1'!L17+БСМП!L17+ДГБ!L17+'ГП 1'!L17+'ГП 3'!L17+Стом!L17+Роддом!L17+УЗО!L17</f>
        <v>27361.02</v>
      </c>
      <c r="M17" s="61">
        <f>'ГБ №1'!M17+БСМП!M17+ДГБ!M17+'ГП 1'!M17+'ГП 3'!M17+Стом!M17+Роддом!M17+УЗО!M17</f>
        <v>0</v>
      </c>
      <c r="N17" s="61">
        <f>'ГБ №1'!N17+БСМП!N17+ДГБ!N17+'ГП 1'!N17+'ГП 3'!N17+Стом!N17+Роддом!N17+УЗО!N17</f>
        <v>27361.02</v>
      </c>
      <c r="O17" s="61">
        <f>'ГБ №1'!O17+БСМП!O17+ДГБ!O17+'ГП 1'!O17+'ГП 3'!O17+Стом!O17+Роддом!O17+УЗО!O17</f>
        <v>0</v>
      </c>
      <c r="P17" s="61">
        <f>'ГБ №1'!P17+БСМП!P17+ДГБ!P17+'ГП 1'!P17+'ГП 3'!P17+Стом!P17+Роддом!P17+УЗО!P17</f>
        <v>0</v>
      </c>
      <c r="Q17" s="61">
        <f>'ГБ №1'!Q17+БСМП!Q17+ДГБ!Q17+'ГП 1'!Q17+'ГП 3'!Q17+Стом!Q17+Роддом!Q17+УЗО!Q17</f>
        <v>27361.02</v>
      </c>
      <c r="R17" s="61">
        <f>'ГБ №1'!R17+БСМП!R17+ДГБ!R17+'ГП 1'!R17+'ГП 3'!R17+Стом!R17+Роддом!R17+УЗО!R17</f>
        <v>0</v>
      </c>
    </row>
    <row r="18" spans="1:18" s="2" customFormat="1" ht="12.75">
      <c r="A18" s="528"/>
      <c r="B18" s="70" t="s">
        <v>456</v>
      </c>
      <c r="C18" s="218" t="s">
        <v>1101</v>
      </c>
      <c r="D18" s="61">
        <f>'ГБ №1'!D18+БСМП!D18+ДГБ!D18+'ГП 1'!D18+'ГП 3'!D18+Стом!D18+Роддом!D18+УЗО!D18</f>
        <v>175000</v>
      </c>
      <c r="E18" s="61">
        <f>'ГБ №1'!E18+БСМП!E18+ДГБ!E18+'ГП 1'!E18+'ГП 3'!E18+Стом!E18+Роддом!E18+УЗО!E18</f>
        <v>0</v>
      </c>
      <c r="F18" s="61">
        <f>'ГБ №1'!F18+БСМП!F18+ДГБ!F18+'ГП 1'!F18+'ГП 3'!F18+Стом!F18+Роддом!F18+УЗО!F18</f>
        <v>0</v>
      </c>
      <c r="G18" s="61">
        <f>'ГБ №1'!G18+БСМП!G18+ДГБ!G18+'ГП 1'!G18+'ГП 3'!G18+Стом!G18+Роддом!G18+УЗО!G18</f>
        <v>175000</v>
      </c>
      <c r="H18" s="61">
        <f>'ГБ №1'!H18+БСМП!H18+ДГБ!H18+'ГП 1'!H18+'ГП 3'!H18+Стом!H18+Роддом!H18+УЗО!H18</f>
        <v>0</v>
      </c>
      <c r="I18" s="61">
        <f>'ГБ №1'!I18+БСМП!I18+ДГБ!I18+'ГП 1'!I18+'ГП 3'!I18+Стом!I18+Роддом!I18+УЗО!I18</f>
        <v>174443.09</v>
      </c>
      <c r="J18" s="61">
        <f>'ГБ №1'!J18+БСМП!J18+ДГБ!J18+'ГП 1'!J18+'ГП 3'!J18+Стом!J18+Роддом!J18+УЗО!J18</f>
        <v>0</v>
      </c>
      <c r="K18" s="61">
        <f>'ГБ №1'!K18+БСМП!K18+ДГБ!K18+'ГП 1'!K18+'ГП 3'!K18+Стом!K18+Роддом!K18+УЗО!K18</f>
        <v>0</v>
      </c>
      <c r="L18" s="61">
        <f>'ГБ №1'!L18+БСМП!L18+ДГБ!L18+'ГП 1'!L18+'ГП 3'!L18+Стом!L18+Роддом!L18+УЗО!L18</f>
        <v>174443.09</v>
      </c>
      <c r="M18" s="61">
        <f>'ГБ №1'!M18+БСМП!M18+ДГБ!M18+'ГП 1'!M18+'ГП 3'!M18+Стом!M18+Роддом!M18+УЗО!M18</f>
        <v>0</v>
      </c>
      <c r="N18" s="61">
        <f>'ГБ №1'!N18+БСМП!N18+ДГБ!N18+'ГП 1'!N18+'ГП 3'!N18+Стом!N18+Роддом!N18+УЗО!N18</f>
        <v>174443.09</v>
      </c>
      <c r="O18" s="61">
        <f>'ГБ №1'!O18+БСМП!O18+ДГБ!O18+'ГП 1'!O18+'ГП 3'!O18+Стом!O18+Роддом!O18+УЗО!O18</f>
        <v>0</v>
      </c>
      <c r="P18" s="61">
        <f>'ГБ №1'!P18+БСМП!P18+ДГБ!P18+'ГП 1'!P18+'ГП 3'!P18+Стом!P18+Роддом!P18+УЗО!P18</f>
        <v>0</v>
      </c>
      <c r="Q18" s="61">
        <f>'ГБ №1'!Q18+БСМП!Q18+ДГБ!Q18+'ГП 1'!Q18+'ГП 3'!Q18+Стом!Q18+Роддом!Q18+УЗО!Q18</f>
        <v>174443.09</v>
      </c>
      <c r="R18" s="61">
        <f>'ГБ №1'!R18+БСМП!R18+ДГБ!R18+'ГП 1'!R18+'ГП 3'!R18+Стом!R18+Роддом!R18+УЗО!R18</f>
        <v>0</v>
      </c>
    </row>
    <row r="19" spans="1:18" s="2" customFormat="1" ht="12.75">
      <c r="A19" s="528"/>
      <c r="B19" s="70" t="s">
        <v>456</v>
      </c>
      <c r="C19" s="218" t="s">
        <v>1097</v>
      </c>
      <c r="D19" s="61">
        <f>'ГБ №1'!D19+БСМП!D19+ДГБ!D19+'ГП 1'!D19+'ГП 3'!D19+Стом!D19+Роддом!D19+УЗО!D19</f>
        <v>1005100</v>
      </c>
      <c r="E19" s="61">
        <f>'ГБ №1'!E19+БСМП!E19+ДГБ!E19+'ГП 1'!E19+'ГП 3'!E19+Стом!E19+Роддом!E19+УЗО!E19</f>
        <v>0</v>
      </c>
      <c r="F19" s="61">
        <f>'ГБ №1'!F19+БСМП!F19+ДГБ!F19+'ГП 1'!F19+'ГП 3'!F19+Стом!F19+Роддом!F19+УЗО!F19</f>
        <v>1005100</v>
      </c>
      <c r="G19" s="61">
        <f>'ГБ №1'!G19+БСМП!G19+ДГБ!G19+'ГП 1'!G19+'ГП 3'!G19+Стом!G19+Роддом!G19+УЗО!G19</f>
        <v>0</v>
      </c>
      <c r="H19" s="61">
        <f>'ГБ №1'!H19+БСМП!H19+ДГБ!H19+'ГП 1'!H19+'ГП 3'!H19+Стом!H19+Роддом!H19+УЗО!H19</f>
        <v>0</v>
      </c>
      <c r="I19" s="61">
        <f>'ГБ №1'!I19+БСМП!I19+ДГБ!I19+'ГП 1'!I19+'ГП 3'!I19+Стом!I19+Роддом!I19+УЗО!I19</f>
        <v>1005100</v>
      </c>
      <c r="J19" s="61">
        <f>'ГБ №1'!J19+БСМП!J19+ДГБ!J19+'ГП 1'!J19+'ГП 3'!J19+Стом!J19+Роддом!J19+УЗО!J19</f>
        <v>0</v>
      </c>
      <c r="K19" s="61">
        <f>'ГБ №1'!K19+БСМП!K19+ДГБ!K19+'ГП 1'!K19+'ГП 3'!K19+Стом!K19+Роддом!K19+УЗО!K19</f>
        <v>1005100</v>
      </c>
      <c r="L19" s="61">
        <f>'ГБ №1'!L19+БСМП!L19+ДГБ!L19+'ГП 1'!L19+'ГП 3'!L19+Стом!L19+Роддом!L19+УЗО!L19</f>
        <v>0</v>
      </c>
      <c r="M19" s="61">
        <f>'ГБ №1'!M19+БСМП!M19+ДГБ!M19+'ГП 1'!M19+'ГП 3'!M19+Стом!M19+Роддом!M19+УЗО!M19</f>
        <v>0</v>
      </c>
      <c r="N19" s="61">
        <f>'ГБ №1'!N19+БСМП!N19+ДГБ!N19+'ГП 1'!N19+'ГП 3'!N19+Стом!N19+Роддом!N19+УЗО!N19</f>
        <v>1005100</v>
      </c>
      <c r="O19" s="61">
        <f>'ГБ №1'!O19+БСМП!O19+ДГБ!O19+'ГП 1'!O19+'ГП 3'!O19+Стом!O19+Роддом!O19+УЗО!O19</f>
        <v>0</v>
      </c>
      <c r="P19" s="61">
        <f>'ГБ №1'!P19+БСМП!P19+ДГБ!P19+'ГП 1'!P19+'ГП 3'!P19+Стом!P19+Роддом!P19+УЗО!P19</f>
        <v>1005100</v>
      </c>
      <c r="Q19" s="61">
        <f>'ГБ №1'!Q19+БСМП!Q19+ДГБ!Q19+'ГП 1'!Q19+'ГП 3'!Q19+Стом!Q19+Роддом!Q19+УЗО!Q19</f>
        <v>0</v>
      </c>
      <c r="R19" s="61">
        <f>'ГБ №1'!R19+БСМП!R19+ДГБ!R19+'ГП 1'!R19+'ГП 3'!R19+Стом!R19+Роддом!R19+УЗО!R19</f>
        <v>0</v>
      </c>
    </row>
    <row r="20" spans="1:18" s="145" customFormat="1" ht="15" customHeight="1">
      <c r="A20" s="528"/>
      <c r="B20" s="535" t="s">
        <v>1001</v>
      </c>
      <c r="C20" s="220" t="s">
        <v>1100</v>
      </c>
      <c r="D20" s="61">
        <f>'ГБ №1'!D20+БСМП!D20+ДГБ!D20+'ГП 1'!D20+'ГП 3'!D20+Стом!D20+Роддом!D20+УЗО!D20</f>
        <v>500000</v>
      </c>
      <c r="E20" s="61">
        <f>'ГБ №1'!E20+БСМП!E20+ДГБ!E20+'ГП 1'!E20+'ГП 3'!E20+Стом!E20+Роддом!E20+УЗО!E20</f>
        <v>0</v>
      </c>
      <c r="F20" s="61">
        <f>'ГБ №1'!F20+БСМП!F20+ДГБ!F20+'ГП 1'!F20+'ГП 3'!F20+Стом!F20+Роддом!F20+УЗО!F20</f>
        <v>0</v>
      </c>
      <c r="G20" s="61">
        <f>'ГБ №1'!G20+БСМП!G20+ДГБ!G20+'ГП 1'!G20+'ГП 3'!G20+Стом!G20+Роддом!G20+УЗО!G20</f>
        <v>500000</v>
      </c>
      <c r="H20" s="61">
        <f>'ГБ №1'!H20+БСМП!H20+ДГБ!H20+'ГП 1'!H20+'ГП 3'!H20+Стом!H20+Роддом!H20+УЗО!H20</f>
        <v>0</v>
      </c>
      <c r="I20" s="61">
        <f>'ГБ №1'!I20+БСМП!I20+ДГБ!I20+'ГП 1'!I20+'ГП 3'!I20+Стом!I20+Роддом!I20+УЗО!I20</f>
        <v>500000</v>
      </c>
      <c r="J20" s="61">
        <f>'ГБ №1'!J20+БСМП!J20+ДГБ!J20+'ГП 1'!J20+'ГП 3'!J20+Стом!J20+Роддом!J20+УЗО!J20</f>
        <v>0</v>
      </c>
      <c r="K20" s="61">
        <f>'ГБ №1'!K20+БСМП!K20+ДГБ!K20+'ГП 1'!K20+'ГП 3'!K20+Стом!K20+Роддом!K20+УЗО!K20</f>
        <v>0</v>
      </c>
      <c r="L20" s="61">
        <f>'ГБ №1'!L20+БСМП!L20+ДГБ!L20+'ГП 1'!L20+'ГП 3'!L20+Стом!L20+Роддом!L20+УЗО!L20</f>
        <v>500000</v>
      </c>
      <c r="M20" s="61">
        <f>'ГБ №1'!M20+БСМП!M20+ДГБ!M20+'ГП 1'!M20+'ГП 3'!M20+Стом!M20+Роддом!M20+УЗО!M20</f>
        <v>0</v>
      </c>
      <c r="N20" s="61">
        <f>'ГБ №1'!N20+БСМП!N20+ДГБ!N20+'ГП 1'!N20+'ГП 3'!N20+Стом!N20+Роддом!N20+УЗО!N20</f>
        <v>500000</v>
      </c>
      <c r="O20" s="61">
        <f>'ГБ №1'!O20+БСМП!O20+ДГБ!O20+'ГП 1'!O20+'ГП 3'!O20+Стом!O20+Роддом!O20+УЗО!O20</f>
        <v>0</v>
      </c>
      <c r="P20" s="61">
        <f>'ГБ №1'!P20+БСМП!P20+ДГБ!P20+'ГП 1'!P20+'ГП 3'!P20+Стом!P20+Роддом!P20+УЗО!P20</f>
        <v>0</v>
      </c>
      <c r="Q20" s="61">
        <f>'ГБ №1'!Q20+БСМП!Q20+ДГБ!Q20+'ГП 1'!Q20+'ГП 3'!Q20+Стом!Q20+Роддом!Q20+УЗО!Q20</f>
        <v>500000</v>
      </c>
      <c r="R20" s="61">
        <f>'ГБ №1'!R20+БСМП!R20+ДГБ!R20+'ГП 1'!R20+'ГП 3'!R20+Стом!R20+Роддом!R20+УЗО!R20</f>
        <v>0</v>
      </c>
    </row>
    <row r="21" spans="1:18" s="145" customFormat="1" ht="15">
      <c r="A21" s="528"/>
      <c r="B21" s="535" t="s">
        <v>1002</v>
      </c>
      <c r="C21" s="220" t="s">
        <v>1100</v>
      </c>
      <c r="D21" s="61">
        <f>'ГБ №1'!D21+БСМП!D21+ДГБ!D21+'ГП 1'!D21+'ГП 3'!D21+Стом!D21+Роддом!D21+УЗО!D21</f>
        <v>2258900</v>
      </c>
      <c r="E21" s="61">
        <f>'ГБ №1'!E21+БСМП!E21+ДГБ!E21+'ГП 1'!E21+'ГП 3'!E21+Стом!E21+Роддом!E21+УЗО!E21</f>
        <v>0</v>
      </c>
      <c r="F21" s="61">
        <f>'ГБ №1'!F21+БСМП!F21+ДГБ!F21+'ГП 1'!F21+'ГП 3'!F21+Стом!F21+Роддом!F21+УЗО!F21</f>
        <v>0</v>
      </c>
      <c r="G21" s="61">
        <f>'ГБ №1'!G21+БСМП!G21+ДГБ!G21+'ГП 1'!G21+'ГП 3'!G21+Стом!G21+Роддом!G21+УЗО!G21</f>
        <v>2258900</v>
      </c>
      <c r="H21" s="61">
        <f>'ГБ №1'!H21+БСМП!H21+ДГБ!H21+'ГП 1'!H21+'ГП 3'!H21+Стом!H21+Роддом!H21+УЗО!H21</f>
        <v>0</v>
      </c>
      <c r="I21" s="61">
        <f>'ГБ №1'!I21+БСМП!I21+ДГБ!I21+'ГП 1'!I21+'ГП 3'!I21+Стом!I21+Роддом!I21+УЗО!I21</f>
        <v>2258764.47</v>
      </c>
      <c r="J21" s="61">
        <f>'ГБ №1'!J21+БСМП!J21+ДГБ!J21+'ГП 1'!J21+'ГП 3'!J21+Стом!J21+Роддом!J21+УЗО!J21</f>
        <v>0</v>
      </c>
      <c r="K21" s="61">
        <f>'ГБ №1'!K21+БСМП!K21+ДГБ!K21+'ГП 1'!K21+'ГП 3'!K21+Стом!K21+Роддом!K21+УЗО!K21</f>
        <v>0</v>
      </c>
      <c r="L21" s="61">
        <f>'ГБ №1'!L21+БСМП!L21+ДГБ!L21+'ГП 1'!L21+'ГП 3'!L21+Стом!L21+Роддом!L21+УЗО!L21</f>
        <v>2258764.47</v>
      </c>
      <c r="M21" s="61">
        <f>'ГБ №1'!M21+БСМП!M21+ДГБ!M21+'ГП 1'!M21+'ГП 3'!M21+Стом!M21+Роддом!M21+УЗО!M21</f>
        <v>0</v>
      </c>
      <c r="N21" s="61">
        <f>'ГБ №1'!N21+БСМП!N21+ДГБ!N21+'ГП 1'!N21+'ГП 3'!N21+Стом!N21+Роддом!N21+УЗО!N21</f>
        <v>2258764.47</v>
      </c>
      <c r="O21" s="61">
        <f>'ГБ №1'!O21+БСМП!O21+ДГБ!O21+'ГП 1'!O21+'ГП 3'!O21+Стом!O21+Роддом!O21+УЗО!O21</f>
        <v>0</v>
      </c>
      <c r="P21" s="61">
        <f>'ГБ №1'!P21+БСМП!P21+ДГБ!P21+'ГП 1'!P21+'ГП 3'!P21+Стом!P21+Роддом!P21+УЗО!P21</f>
        <v>0</v>
      </c>
      <c r="Q21" s="61">
        <f>'ГБ №1'!Q21+БСМП!Q21+ДГБ!Q21+'ГП 1'!Q21+'ГП 3'!Q21+Стом!Q21+Роддом!Q21+УЗО!Q21</f>
        <v>2258764.47</v>
      </c>
      <c r="R21" s="61">
        <f>'ГБ №1'!R21+БСМП!R21+ДГБ!R21+'ГП 1'!R21+'ГП 3'!R21+Стом!R21+Роддом!R21+УЗО!R21</f>
        <v>0</v>
      </c>
    </row>
    <row r="22" spans="1:18" s="145" customFormat="1" ht="15">
      <c r="A22" s="528"/>
      <c r="B22" s="70" t="s">
        <v>1197</v>
      </c>
      <c r="C22" s="218" t="s">
        <v>1198</v>
      </c>
      <c r="D22" s="61">
        <f>'ГБ №1'!D22+БСМП!D22+ДГБ!D22+'ГП 1'!D22+'ГП 3'!D22+Стом!D22+Роддом!D22+УЗО!D22</f>
        <v>225000</v>
      </c>
      <c r="E22" s="61">
        <f>'ГБ №1'!E22+БСМП!E22+ДГБ!E22+'ГП 1'!E22+'ГП 3'!E22+Стом!E22+Роддом!E22+УЗО!E22</f>
        <v>0</v>
      </c>
      <c r="F22" s="61">
        <f>'ГБ №1'!F22+БСМП!F22+ДГБ!F22+'ГП 1'!F22+'ГП 3'!F22+Стом!F22+Роддом!F22+УЗО!F22</f>
        <v>0</v>
      </c>
      <c r="G22" s="61">
        <f>'ГБ №1'!G22+БСМП!G22+ДГБ!G22+'ГП 1'!G22+'ГП 3'!G22+Стом!G22+Роддом!G22+УЗО!G22</f>
        <v>225000</v>
      </c>
      <c r="H22" s="61">
        <f>'ГБ №1'!H22+БСМП!H22+ДГБ!H22+'ГП 1'!H22+'ГП 3'!H22+Стом!H22+Роддом!H22+УЗО!H22</f>
        <v>0</v>
      </c>
      <c r="I22" s="61">
        <f>'ГБ №1'!I22+БСМП!I22+ДГБ!I22+'ГП 1'!I22+'ГП 3'!I22+Стом!I22+Роддом!I22+УЗО!I22</f>
        <v>224999.45</v>
      </c>
      <c r="J22" s="61">
        <f>'ГБ №1'!J22+БСМП!J22+ДГБ!J22+'ГП 1'!J22+'ГП 3'!J22+Стом!J22+Роддом!J22+УЗО!J22</f>
        <v>0</v>
      </c>
      <c r="K22" s="61">
        <f>'ГБ №1'!K22+БСМП!K22+ДГБ!K22+'ГП 1'!K22+'ГП 3'!K22+Стом!K22+Роддом!K22+УЗО!K22</f>
        <v>0</v>
      </c>
      <c r="L22" s="61">
        <f>'ГБ №1'!L22+БСМП!L22+ДГБ!L22+'ГП 1'!L22+'ГП 3'!L22+Стом!L22+Роддом!L22+УЗО!L22</f>
        <v>224999.45</v>
      </c>
      <c r="M22" s="61">
        <f>'ГБ №1'!M22+БСМП!M22+ДГБ!M22+'ГП 1'!M22+'ГП 3'!M22+Стом!M22+Роддом!M22+УЗО!M22</f>
        <v>0</v>
      </c>
      <c r="N22" s="61">
        <f>'ГБ №1'!N22+БСМП!N22+ДГБ!N22+'ГП 1'!N22+'ГП 3'!N22+Стом!N22+Роддом!N22+УЗО!N22</f>
        <v>224999.45</v>
      </c>
      <c r="O22" s="61">
        <f>'ГБ №1'!O22+БСМП!O22+ДГБ!O22+'ГП 1'!O22+'ГП 3'!O22+Стом!O22+Роддом!O22+УЗО!O22</f>
        <v>0</v>
      </c>
      <c r="P22" s="61">
        <f>'ГБ №1'!P22+БСМП!P22+ДГБ!P22+'ГП 1'!P22+'ГП 3'!P22+Стом!P22+Роддом!P22+УЗО!P22</f>
        <v>0</v>
      </c>
      <c r="Q22" s="61">
        <f>'ГБ №1'!Q22+БСМП!Q22+ДГБ!Q22+'ГП 1'!Q22+'ГП 3'!Q22+Стом!Q22+Роддом!Q22+УЗО!Q22</f>
        <v>224999.45</v>
      </c>
      <c r="R22" s="61">
        <f>'ГБ №1'!R22+БСМП!R22+ДГБ!R22+'ГП 1'!R22+'ГП 3'!R22+Стом!R22+Роддом!R22+УЗО!R22</f>
        <v>0</v>
      </c>
    </row>
    <row r="23" spans="1:18" s="25" customFormat="1" ht="38.25">
      <c r="A23" s="546">
        <v>3</v>
      </c>
      <c r="B23" s="557" t="s">
        <v>1211</v>
      </c>
      <c r="C23" s="545" t="s">
        <v>1007</v>
      </c>
      <c r="D23" s="558">
        <f>'ГБ №1'!D23+БСМП!D23+ДГБ!D23+'ГП 1'!D23+'ГП 3'!D23+Стом!D23+Роддом!D23+УЗО!D23</f>
        <v>3550100</v>
      </c>
      <c r="E23" s="558">
        <f>'ГБ №1'!E23+БСМП!E23+ДГБ!E23+'ГП 1'!E23+'ГП 3'!E23+Стом!E23+Роддом!E23+УЗО!E23</f>
        <v>0</v>
      </c>
      <c r="F23" s="558">
        <f>'ГБ №1'!F23+БСМП!F23+ДГБ!F23+'ГП 1'!F23+'ГП 3'!F23+Стом!F23+Роддом!F23+УЗО!F23</f>
        <v>0</v>
      </c>
      <c r="G23" s="558">
        <f>'ГБ №1'!G23+БСМП!G23+ДГБ!G23+'ГП 1'!G23+'ГП 3'!G23+Стом!G23+Роддом!G23+УЗО!G23</f>
        <v>3550100</v>
      </c>
      <c r="H23" s="558">
        <f>'ГБ №1'!H23+БСМП!H23+ДГБ!H23+'ГП 1'!H23+'ГП 3'!H23+Стом!H23+Роддом!H23+УЗО!H23</f>
        <v>0</v>
      </c>
      <c r="I23" s="558">
        <f>'ГБ №1'!I23+БСМП!I23+ДГБ!I23+'ГП 1'!I23+'ГП 3'!I23+Стом!I23+Роддом!I23+УЗО!I23</f>
        <v>3521663.22</v>
      </c>
      <c r="J23" s="558">
        <f>'ГБ №1'!J23+БСМП!J23+ДГБ!J23+'ГП 1'!J23+'ГП 3'!J23+Стом!J23+Роддом!J23+УЗО!J23</f>
        <v>0</v>
      </c>
      <c r="K23" s="558">
        <f>'ГБ №1'!K23+БСМП!K23+ДГБ!K23+'ГП 1'!K23+'ГП 3'!K23+Стом!K23+Роддом!K23+УЗО!K23</f>
        <v>0</v>
      </c>
      <c r="L23" s="558">
        <f>'ГБ №1'!L23+БСМП!L23+ДГБ!L23+'ГП 1'!L23+'ГП 3'!L23+Стом!L23+Роддом!L23+УЗО!L23</f>
        <v>3521663.22</v>
      </c>
      <c r="M23" s="558">
        <f>'ГБ №1'!M23+БСМП!M23+ДГБ!M23+'ГП 1'!M23+'ГП 3'!M23+Стом!M23+Роддом!M23+УЗО!M23</f>
        <v>0</v>
      </c>
      <c r="N23" s="558">
        <f>'ГБ №1'!N23+БСМП!N23+ДГБ!N23+'ГП 1'!N23+'ГП 3'!N23+Стом!N23+Роддом!N23+УЗО!N23</f>
        <v>3521663.22</v>
      </c>
      <c r="O23" s="558">
        <f>'ГБ №1'!O23+БСМП!O23+ДГБ!O23+'ГП 1'!O23+'ГП 3'!O23+Стом!O23+Роддом!O23+УЗО!O23</f>
        <v>0</v>
      </c>
      <c r="P23" s="558">
        <f>'ГБ №1'!P23+БСМП!P23+ДГБ!P23+'ГП 1'!P23+'ГП 3'!P23+Стом!P23+Роддом!P23+УЗО!P23</f>
        <v>0</v>
      </c>
      <c r="Q23" s="558">
        <f>'ГБ №1'!Q23+БСМП!Q23+ДГБ!Q23+'ГП 1'!Q23+'ГП 3'!Q23+Стом!Q23+Роддом!Q23+УЗО!Q23</f>
        <v>3521663.22</v>
      </c>
      <c r="R23" s="558">
        <f>'ГБ №1'!R23+БСМП!R23+ДГБ!R23+'ГП 1'!R23+'ГП 3'!R23+Стом!R23+Роддом!R23+УЗО!R23</f>
        <v>0</v>
      </c>
    </row>
    <row r="24" spans="1:18" s="2" customFormat="1" ht="12.75">
      <c r="A24" s="528"/>
      <c r="B24" s="535" t="s">
        <v>1000</v>
      </c>
      <c r="C24" s="218" t="s">
        <v>1003</v>
      </c>
      <c r="D24" s="61">
        <f>'ГБ №1'!D24+БСМП!D24+ДГБ!D24+'ГП 1'!D24+'ГП 3'!D24+Стом!D24+Роддом!D24+УЗО!D24</f>
        <v>2850100</v>
      </c>
      <c r="E24" s="61">
        <f>'ГБ №1'!E24+БСМП!E24+ДГБ!E24+'ГП 1'!E24+'ГП 3'!E24+Стом!E24+Роддом!E24+УЗО!E24</f>
        <v>0</v>
      </c>
      <c r="F24" s="61">
        <f>'ГБ №1'!F24+БСМП!F24+ДГБ!F24+'ГП 1'!F24+'ГП 3'!F24+Стом!F24+Роддом!F24+УЗО!F24</f>
        <v>0</v>
      </c>
      <c r="G24" s="61">
        <f>'ГБ №1'!G24+БСМП!G24+ДГБ!G24+'ГП 1'!G24+'ГП 3'!G24+Стом!G24+Роддом!G24+УЗО!G24</f>
        <v>2850100</v>
      </c>
      <c r="H24" s="61">
        <f>'ГБ №1'!H24+БСМП!H24+ДГБ!H24+'ГП 1'!H24+'ГП 3'!H24+Стом!H24+Роддом!H24+УЗО!H24</f>
        <v>0</v>
      </c>
      <c r="I24" s="61">
        <f>'ГБ №1'!I24+БСМП!I24+ДГБ!I24+'ГП 1'!I24+'ГП 3'!I24+Стом!I24+Роддом!I24+УЗО!I24</f>
        <v>2836708.5</v>
      </c>
      <c r="J24" s="61">
        <f>'ГБ №1'!J24+БСМП!J24+ДГБ!J24+'ГП 1'!J24+'ГП 3'!J24+Стом!J24+Роддом!J24+УЗО!J24</f>
        <v>0</v>
      </c>
      <c r="K24" s="61">
        <f>'ГБ №1'!K24+БСМП!K24+ДГБ!K24+'ГП 1'!K24+'ГП 3'!K24+Стом!K24+Роддом!K24+УЗО!K24</f>
        <v>0</v>
      </c>
      <c r="L24" s="61">
        <f>'ГБ №1'!L24+БСМП!L24+ДГБ!L24+'ГП 1'!L24+'ГП 3'!L24+Стом!L24+Роддом!L24+УЗО!L24</f>
        <v>2836708.5</v>
      </c>
      <c r="M24" s="61">
        <f>'ГБ №1'!M24+БСМП!M24+ДГБ!M24+'ГП 1'!M24+'ГП 3'!M24+Стом!M24+Роддом!M24+УЗО!M24</f>
        <v>0</v>
      </c>
      <c r="N24" s="61">
        <f>'ГБ №1'!N24+БСМП!N24+ДГБ!N24+'ГП 1'!N24+'ГП 3'!N24+Стом!N24+Роддом!N24+УЗО!N24</f>
        <v>2836708.5</v>
      </c>
      <c r="O24" s="61">
        <f>'ГБ №1'!O24+БСМП!O24+ДГБ!O24+'ГП 1'!O24+'ГП 3'!O24+Стом!O24+Роддом!O24+УЗО!O24</f>
        <v>0</v>
      </c>
      <c r="P24" s="61">
        <f>'ГБ №1'!P24+БСМП!P24+ДГБ!P24+'ГП 1'!P24+'ГП 3'!P24+Стом!P24+Роддом!P24+УЗО!P24</f>
        <v>0</v>
      </c>
      <c r="Q24" s="61">
        <f>'ГБ №1'!Q24+БСМП!Q24+ДГБ!Q24+'ГП 1'!Q24+'ГП 3'!Q24+Стом!Q24+Роддом!Q24+УЗО!Q24</f>
        <v>2836708.5</v>
      </c>
      <c r="R24" s="61">
        <f>'ГБ №1'!R24+БСМП!R24+ДГБ!R24+'ГП 1'!R24+'ГП 3'!R24+Стом!R24+Роддом!R24+УЗО!R24</f>
        <v>0</v>
      </c>
    </row>
    <row r="25" spans="1:18" s="2" customFormat="1" ht="12.75" customHeight="1">
      <c r="A25" s="528"/>
      <c r="B25" s="535" t="s">
        <v>1001</v>
      </c>
      <c r="C25" s="218" t="s">
        <v>1003</v>
      </c>
      <c r="D25" s="61">
        <f>'ГБ №1'!D25+БСМП!D25+ДГБ!D25+'ГП 1'!D25+'ГП 3'!D25+Стом!D25+Роддом!D25+УЗО!D25</f>
        <v>352800</v>
      </c>
      <c r="E25" s="61">
        <f>'ГБ №1'!E25+БСМП!E25+ДГБ!E25+'ГП 1'!E25+'ГП 3'!E25+Стом!E25+Роддом!E25+УЗО!E25</f>
        <v>0</v>
      </c>
      <c r="F25" s="61">
        <f>'ГБ №1'!F25+БСМП!F25+ДГБ!F25+'ГП 1'!F25+'ГП 3'!F25+Стом!F25+Роддом!F25+УЗО!F25</f>
        <v>0</v>
      </c>
      <c r="G25" s="61">
        <f>'ГБ №1'!G25+БСМП!G25+ДГБ!G25+'ГП 1'!G25+'ГП 3'!G25+Стом!G25+Роддом!G25+УЗО!G25</f>
        <v>352800</v>
      </c>
      <c r="H25" s="61">
        <f>'ГБ №1'!H25+БСМП!H25+ДГБ!H25+'ГП 1'!H25+'ГП 3'!H25+Стом!H25+Роддом!H25+УЗО!H25</f>
        <v>0</v>
      </c>
      <c r="I25" s="61">
        <f>'ГБ №1'!I25+БСМП!I25+ДГБ!I25+'ГП 1'!I25+'ГП 3'!I25+Стом!I25+Роддом!I25+УЗО!I25</f>
        <v>349069.95</v>
      </c>
      <c r="J25" s="61">
        <f>'ГБ №1'!J25+БСМП!J25+ДГБ!J25+'ГП 1'!J25+'ГП 3'!J25+Стом!J25+Роддом!J25+УЗО!J25</f>
        <v>0</v>
      </c>
      <c r="K25" s="61">
        <f>'ГБ №1'!K25+БСМП!K25+ДГБ!K25+'ГП 1'!K25+'ГП 3'!K25+Стом!K25+Роддом!K25+УЗО!K25</f>
        <v>0</v>
      </c>
      <c r="L25" s="61">
        <f>'ГБ №1'!L25+БСМП!L25+ДГБ!L25+'ГП 1'!L25+'ГП 3'!L25+Стом!L25+Роддом!L25+УЗО!L25</f>
        <v>349069.95</v>
      </c>
      <c r="M25" s="61">
        <f>'ГБ №1'!M25+БСМП!M25+ДГБ!M25+'ГП 1'!M25+'ГП 3'!M25+Стом!M25+Роддом!M25+УЗО!M25</f>
        <v>0</v>
      </c>
      <c r="N25" s="61">
        <f>'ГБ №1'!N25+БСМП!N25+ДГБ!N25+'ГП 1'!N25+'ГП 3'!N25+Стом!N25+Роддом!N25+УЗО!N25</f>
        <v>349069.95</v>
      </c>
      <c r="O25" s="61">
        <f>'ГБ №1'!O25+БСМП!O25+ДГБ!O25+'ГП 1'!O25+'ГП 3'!O25+Стом!O25+Роддом!O25+УЗО!O25</f>
        <v>0</v>
      </c>
      <c r="P25" s="61">
        <f>'ГБ №1'!P25+БСМП!P25+ДГБ!P25+'ГП 1'!P25+'ГП 3'!P25+Стом!P25+Роддом!P25+УЗО!P25</f>
        <v>0</v>
      </c>
      <c r="Q25" s="61">
        <f>'ГБ №1'!Q25+БСМП!Q25+ДГБ!Q25+'ГП 1'!Q25+'ГП 3'!Q25+Стом!Q25+Роддом!Q25+УЗО!Q25</f>
        <v>349069.95</v>
      </c>
      <c r="R25" s="61">
        <f>'ГБ №1'!R25+БСМП!R25+ДГБ!R25+'ГП 1'!R25+'ГП 3'!R25+Стом!R25+Роддом!R25+УЗО!R25</f>
        <v>0</v>
      </c>
    </row>
    <row r="26" spans="1:18" s="2" customFormat="1" ht="12.75">
      <c r="A26" s="528"/>
      <c r="B26" s="535" t="s">
        <v>1002</v>
      </c>
      <c r="C26" s="218" t="s">
        <v>1003</v>
      </c>
      <c r="D26" s="61">
        <f>'ГБ №1'!D26+БСМП!D26+ДГБ!D26+'ГП 1'!D26+'ГП 3'!D26+Стом!D26+Роддом!D26+УЗО!D26</f>
        <v>82500</v>
      </c>
      <c r="E26" s="61">
        <f>'ГБ №1'!E26+БСМП!E26+ДГБ!E26+'ГП 1'!E26+'ГП 3'!E26+Стом!E26+Роддом!E26+УЗО!E26</f>
        <v>0</v>
      </c>
      <c r="F26" s="61">
        <f>'ГБ №1'!F26+БСМП!F26+ДГБ!F26+'ГП 1'!F26+'ГП 3'!F26+Стом!F26+Роддом!F26+УЗО!F26</f>
        <v>0</v>
      </c>
      <c r="G26" s="61">
        <f>'ГБ №1'!G26+БСМП!G26+ДГБ!G26+'ГП 1'!G26+'ГП 3'!G26+Стом!G26+Роддом!G26+УЗО!G26</f>
        <v>82500</v>
      </c>
      <c r="H26" s="61">
        <f>'ГБ №1'!H26+БСМП!H26+ДГБ!H26+'ГП 1'!H26+'ГП 3'!H26+Стом!H26+Роддом!H26+УЗО!H26</f>
        <v>0</v>
      </c>
      <c r="I26" s="61">
        <f>'ГБ №1'!I26+БСМП!I26+ДГБ!I26+'ГП 1'!I26+'ГП 3'!I26+Стом!I26+Роддом!I26+УЗО!I26</f>
        <v>79986.91</v>
      </c>
      <c r="J26" s="61">
        <f>'ГБ №1'!J26+БСМП!J26+ДГБ!J26+'ГП 1'!J26+'ГП 3'!J26+Стом!J26+Роддом!J26+УЗО!J26</f>
        <v>0</v>
      </c>
      <c r="K26" s="61">
        <f>'ГБ №1'!K26+БСМП!K26+ДГБ!K26+'ГП 1'!K26+'ГП 3'!K26+Стом!K26+Роддом!K26+УЗО!K26</f>
        <v>0</v>
      </c>
      <c r="L26" s="61">
        <f>'ГБ №1'!L26+БСМП!L26+ДГБ!L26+'ГП 1'!L26+'ГП 3'!L26+Стом!L26+Роддом!L26+УЗО!L26</f>
        <v>79986.91</v>
      </c>
      <c r="M26" s="61">
        <f>'ГБ №1'!M26+БСМП!M26+ДГБ!M26+'ГП 1'!M26+'ГП 3'!M26+Стом!M26+Роддом!M26+УЗО!M26</f>
        <v>0</v>
      </c>
      <c r="N26" s="61">
        <f>'ГБ №1'!N26+БСМП!N26+ДГБ!N26+'ГП 1'!N26+'ГП 3'!N26+Стом!N26+Роддом!N26+УЗО!N26</f>
        <v>79986.91</v>
      </c>
      <c r="O26" s="61">
        <f>'ГБ №1'!O26+БСМП!O26+ДГБ!O26+'ГП 1'!O26+'ГП 3'!O26+Стом!O26+Роддом!O26+УЗО!O26</f>
        <v>0</v>
      </c>
      <c r="P26" s="61">
        <f>'ГБ №1'!P26+БСМП!P26+ДГБ!P26+'ГП 1'!P26+'ГП 3'!P26+Стом!P26+Роддом!P26+УЗО!P26</f>
        <v>0</v>
      </c>
      <c r="Q26" s="61">
        <f>'ГБ №1'!Q26+БСМП!Q26+ДГБ!Q26+'ГП 1'!Q26+'ГП 3'!Q26+Стом!Q26+Роддом!Q26+УЗО!Q26</f>
        <v>79986.91</v>
      </c>
      <c r="R26" s="61">
        <f>'ГБ №1'!R26+БСМП!R26+ДГБ!R26+'ГП 1'!R26+'ГП 3'!R26+Стом!R26+Роддом!R26+УЗО!R26</f>
        <v>0</v>
      </c>
    </row>
    <row r="27" spans="1:18" s="2" customFormat="1" ht="12.75">
      <c r="A27" s="528"/>
      <c r="B27" s="535" t="s">
        <v>1004</v>
      </c>
      <c r="C27" s="218" t="s">
        <v>1006</v>
      </c>
      <c r="D27" s="61">
        <f>'ГБ №1'!D27+БСМП!D27+ДГБ!D27+'ГП 1'!D27+'ГП 3'!D27+Стом!D27+Роддом!D27+УЗО!D27</f>
        <v>264700</v>
      </c>
      <c r="E27" s="61">
        <f>'ГБ №1'!E27+БСМП!E27+ДГБ!E27+'ГП 1'!E27+'ГП 3'!E27+Стом!E27+Роддом!E27+УЗО!E27</f>
        <v>0</v>
      </c>
      <c r="F27" s="61">
        <f>'ГБ №1'!F27+БСМП!F27+ДГБ!F27+'ГП 1'!F27+'ГП 3'!F27+Стом!F27+Роддом!F27+УЗО!F27</f>
        <v>0</v>
      </c>
      <c r="G27" s="61">
        <f>'ГБ №1'!G27+БСМП!G27+ДГБ!G27+'ГП 1'!G27+'ГП 3'!G27+Стом!G27+Роддом!G27+УЗО!G27</f>
        <v>264700</v>
      </c>
      <c r="H27" s="61">
        <f>'ГБ №1'!H27+БСМП!H27+ДГБ!H27+'ГП 1'!H27+'ГП 3'!H27+Стом!H27+Роддом!H27+УЗО!H27</f>
        <v>0</v>
      </c>
      <c r="I27" s="61">
        <f>'ГБ №1'!I27+БСМП!I27+ДГБ!I27+'ГП 1'!I27+'ГП 3'!I27+Стом!I27+Роддом!I27+УЗО!I27</f>
        <v>255897.86</v>
      </c>
      <c r="J27" s="61">
        <f>'ГБ №1'!J27+БСМП!J27+ДГБ!J27+'ГП 1'!J27+'ГП 3'!J27+Стом!J27+Роддом!J27+УЗО!J27</f>
        <v>0</v>
      </c>
      <c r="K27" s="61">
        <f>'ГБ №1'!K27+БСМП!K27+ДГБ!K27+'ГП 1'!K27+'ГП 3'!K27+Стом!K27+Роддом!K27+УЗО!K27</f>
        <v>0</v>
      </c>
      <c r="L27" s="61">
        <f>'ГБ №1'!L27+БСМП!L27+ДГБ!L27+'ГП 1'!L27+'ГП 3'!L27+Стом!L27+Роддом!L27+УЗО!L27</f>
        <v>255897.86</v>
      </c>
      <c r="M27" s="61">
        <f>'ГБ №1'!M27+БСМП!M27+ДГБ!M27+'ГП 1'!M27+'ГП 3'!M27+Стом!M27+Роддом!M27+УЗО!M27</f>
        <v>0</v>
      </c>
      <c r="N27" s="61">
        <f>'ГБ №1'!N27+БСМП!N27+ДГБ!N27+'ГП 1'!N27+'ГП 3'!N27+Стом!N27+Роддом!N27+УЗО!N27</f>
        <v>255897.86</v>
      </c>
      <c r="O27" s="61">
        <f>'ГБ №1'!O27+БСМП!O27+ДГБ!O27+'ГП 1'!O27+'ГП 3'!O27+Стом!O27+Роддом!O27+УЗО!O27</f>
        <v>0</v>
      </c>
      <c r="P27" s="61">
        <f>'ГБ №1'!P27+БСМП!P27+ДГБ!P27+'ГП 1'!P27+'ГП 3'!P27+Стом!P27+Роддом!P27+УЗО!P27</f>
        <v>0</v>
      </c>
      <c r="Q27" s="61">
        <f>'ГБ №1'!Q27+БСМП!Q27+ДГБ!Q27+'ГП 1'!Q27+'ГП 3'!Q27+Стом!Q27+Роддом!Q27+УЗО!Q27</f>
        <v>255897.86</v>
      </c>
      <c r="R27" s="61">
        <f>'ГБ №1'!R27+БСМП!R27+ДГБ!R27+'ГП 1'!R27+'ГП 3'!R27+Стом!R27+Роддом!R27+УЗО!R27</f>
        <v>0</v>
      </c>
    </row>
    <row r="28" spans="1:18" s="2" customFormat="1" ht="12.75">
      <c r="A28" s="528"/>
      <c r="B28" s="535" t="s">
        <v>1005</v>
      </c>
      <c r="C28" s="218" t="s">
        <v>1006</v>
      </c>
      <c r="D28" s="61">
        <f>'ГБ №1'!D28+БСМП!D28+ДГБ!D28+'ГП 1'!D28+'ГП 3'!D28+Стом!D28+Роддом!D28+УЗО!D28</f>
        <v>0</v>
      </c>
      <c r="E28" s="61">
        <f>'ГБ №1'!E28+БСМП!E28+ДГБ!E28+'ГП 1'!E28+'ГП 3'!E28+Стом!E28+Роддом!E28+УЗО!E28</f>
        <v>0</v>
      </c>
      <c r="F28" s="61">
        <f>'ГБ №1'!F28+БСМП!F28+ДГБ!F28+'ГП 1'!F28+'ГП 3'!F28+Стом!F28+Роддом!F28+УЗО!F28</f>
        <v>0</v>
      </c>
      <c r="G28" s="61">
        <f>'ГБ №1'!G28+БСМП!G28+ДГБ!G28+'ГП 1'!G28+'ГП 3'!G28+Стом!G28+Роддом!G28+УЗО!G28</f>
        <v>0</v>
      </c>
      <c r="H28" s="61">
        <f>'ГБ №1'!H28+БСМП!H28+ДГБ!H28+'ГП 1'!H28+'ГП 3'!H28+Стом!H28+Роддом!H28+УЗО!H28</f>
        <v>0</v>
      </c>
      <c r="I28" s="61">
        <f>'ГБ №1'!I28+БСМП!I28+ДГБ!I28+'ГП 1'!I28+'ГП 3'!I28+Стом!I28+Роддом!I28+УЗО!I28</f>
        <v>0</v>
      </c>
      <c r="J28" s="61">
        <f>'ГБ №1'!J28+БСМП!J28+ДГБ!J28+'ГП 1'!J28+'ГП 3'!J28+Стом!J28+Роддом!J28+УЗО!J28</f>
        <v>0</v>
      </c>
      <c r="K28" s="61">
        <f>'ГБ №1'!K28+БСМП!K28+ДГБ!K28+'ГП 1'!K28+'ГП 3'!K28+Стом!K28+Роддом!K28+УЗО!K28</f>
        <v>0</v>
      </c>
      <c r="L28" s="61">
        <f>'ГБ №1'!L28+БСМП!L28+ДГБ!L28+'ГП 1'!L28+'ГП 3'!L28+Стом!L28+Роддом!L28+УЗО!L28</f>
        <v>0</v>
      </c>
      <c r="M28" s="61">
        <f>'ГБ №1'!M28+БСМП!M28+ДГБ!M28+'ГП 1'!M28+'ГП 3'!M28+Стом!M28+Роддом!M28+УЗО!M28</f>
        <v>0</v>
      </c>
      <c r="N28" s="61">
        <f>'ГБ №1'!N28+БСМП!N28+ДГБ!N28+'ГП 1'!N28+'ГП 3'!N28+Стом!N28+Роддом!N28+УЗО!N28</f>
        <v>0</v>
      </c>
      <c r="O28" s="61">
        <f>'ГБ №1'!O28+БСМП!O28+ДГБ!O28+'ГП 1'!O28+'ГП 3'!O28+Стом!O28+Роддом!O28+УЗО!O28</f>
        <v>0</v>
      </c>
      <c r="P28" s="61">
        <f>'ГБ №1'!P28+БСМП!P28+ДГБ!P28+'ГП 1'!P28+'ГП 3'!P28+Стом!P28+Роддом!P28+УЗО!P28</f>
        <v>0</v>
      </c>
      <c r="Q28" s="61">
        <f>'ГБ №1'!Q28+БСМП!Q28+ДГБ!Q28+'ГП 1'!Q28+'ГП 3'!Q28+Стом!Q28+Роддом!Q28+УЗО!Q28</f>
        <v>0</v>
      </c>
      <c r="R28" s="61">
        <f>'ГБ №1'!R28+БСМП!R28+ДГБ!R28+'ГП 1'!R28+'ГП 3'!R28+Стом!R28+Роддом!R28+УЗО!R28</f>
        <v>0</v>
      </c>
    </row>
    <row r="29" spans="1:18" s="25" customFormat="1" ht="25.5">
      <c r="A29" s="546">
        <v>4</v>
      </c>
      <c r="B29" s="557" t="s">
        <v>1212</v>
      </c>
      <c r="C29" s="545" t="s">
        <v>1007</v>
      </c>
      <c r="D29" s="558">
        <f>'ГБ №1'!D29+БСМП!D29+ДГБ!D29+'ГП 1'!D29+'ГП 3'!D29+Стом!D29+Роддом!D29+УЗО!D29</f>
        <v>2986300</v>
      </c>
      <c r="E29" s="558">
        <f>'ГБ №1'!E29+БСМП!E29+ДГБ!E29+'ГП 1'!E29+'ГП 3'!E29+Стом!E29+Роддом!E29+УЗО!E29</f>
        <v>0</v>
      </c>
      <c r="F29" s="558">
        <f>'ГБ №1'!F29+БСМП!F29+ДГБ!F29+'ГП 1'!F29+'ГП 3'!F29+Стом!F29+Роддом!F29+УЗО!F29</f>
        <v>0</v>
      </c>
      <c r="G29" s="558">
        <f>'ГБ №1'!G29+БСМП!G29+ДГБ!G29+'ГП 1'!G29+'ГП 3'!G29+Стом!G29+Роддом!G29+УЗО!G29</f>
        <v>1236300</v>
      </c>
      <c r="H29" s="558">
        <f>'ГБ №1'!H29+БСМП!H29+ДГБ!H29+'ГП 1'!H29+'ГП 3'!H29+Стом!H29+Роддом!H29+УЗО!H29</f>
        <v>1750000</v>
      </c>
      <c r="I29" s="558">
        <f>'ГБ №1'!I29+БСМП!I29+ДГБ!I29+'ГП 1'!I29+'ГП 3'!I29+Стом!I29+Роддом!I29+УЗО!I29</f>
        <v>2896758.8899999997</v>
      </c>
      <c r="J29" s="558">
        <f>'ГБ №1'!J29+БСМП!J29+ДГБ!J29+'ГП 1'!J29+'ГП 3'!J29+Стом!J29+Роддом!J29+УЗО!J29</f>
        <v>0</v>
      </c>
      <c r="K29" s="558">
        <f>'ГБ №1'!K29+БСМП!K29+ДГБ!K29+'ГП 1'!K29+'ГП 3'!K29+Стом!K29+Роддом!K29+УЗО!K29</f>
        <v>0</v>
      </c>
      <c r="L29" s="558">
        <f>'ГБ №1'!L29+БСМП!L29+ДГБ!L29+'ГП 1'!L29+'ГП 3'!L29+Стом!L29+Роддом!L29+УЗО!L29</f>
        <v>1210804.83</v>
      </c>
      <c r="M29" s="558">
        <f>'ГБ №1'!M29+БСМП!M29+ДГБ!M29+'ГП 1'!M29+'ГП 3'!M29+Стом!M29+Роддом!M29+УЗО!M29</f>
        <v>1685954.0599999998</v>
      </c>
      <c r="N29" s="558">
        <f>'ГБ №1'!N29+БСМП!N29+ДГБ!N29+'ГП 1'!N29+'ГП 3'!N29+Стом!N29+Роддом!N29+УЗО!N29</f>
        <v>2888108.8899999997</v>
      </c>
      <c r="O29" s="558">
        <f>'ГБ №1'!O29+БСМП!O29+ДГБ!O29+'ГП 1'!O29+'ГП 3'!O29+Стом!O29+Роддом!O29+УЗО!O29</f>
        <v>0</v>
      </c>
      <c r="P29" s="558">
        <f>'ГБ №1'!P29+БСМП!P29+ДГБ!P29+'ГП 1'!P29+'ГП 3'!P29+Стом!P29+Роддом!P29+УЗО!P29</f>
        <v>0</v>
      </c>
      <c r="Q29" s="558">
        <f>'ГБ №1'!Q29+БСМП!Q29+ДГБ!Q29+'ГП 1'!Q29+'ГП 3'!Q29+Стом!Q29+Роддом!Q29+УЗО!Q29</f>
        <v>1202154.83</v>
      </c>
      <c r="R29" s="558">
        <f>'ГБ №1'!R29+БСМП!R29+ДГБ!R29+'ГП 1'!R29+'ГП 3'!R29+Стом!R29+Роддом!R29+УЗО!R29</f>
        <v>1685954.0599999998</v>
      </c>
    </row>
    <row r="30" spans="1:18" s="2" customFormat="1" ht="12.75">
      <c r="A30" s="350"/>
      <c r="B30" s="211" t="s">
        <v>452</v>
      </c>
      <c r="C30" s="220" t="s">
        <v>1223</v>
      </c>
      <c r="D30" s="61">
        <f>'ГБ №1'!D30+БСМП!D30+ДГБ!D30+'ГП 1'!D30+'ГП 3'!D30+Стом!D30+Роддом!D30+УЗО!D30</f>
        <v>115700</v>
      </c>
      <c r="E30" s="61">
        <f>'ГБ №1'!E30+БСМП!E30+ДГБ!E30+'ГП 1'!E30+'ГП 3'!E30+Стом!E30+Роддом!E30+УЗО!E30</f>
        <v>0</v>
      </c>
      <c r="F30" s="61">
        <f>'ГБ №1'!F30+БСМП!F30+ДГБ!F30+'ГП 1'!F30+'ГП 3'!F30+Стом!F30+Роддом!F30+УЗО!F30</f>
        <v>0</v>
      </c>
      <c r="G30" s="61">
        <f>'ГБ №1'!G30+БСМП!G30+ДГБ!G30+'ГП 1'!G30+'ГП 3'!G30+Стом!G30+Роддом!G30+УЗО!G30</f>
        <v>115700</v>
      </c>
      <c r="H30" s="61">
        <f>'ГБ №1'!H30+БСМП!H30+ДГБ!H30+'ГП 1'!H30+'ГП 3'!H30+Стом!H30+Роддом!H30+УЗО!H30</f>
        <v>0</v>
      </c>
      <c r="I30" s="61">
        <f>'ГБ №1'!I30+БСМП!I30+ДГБ!I30+'ГП 1'!I30+'ГП 3'!I30+Стом!I30+Роддом!I30+УЗО!I30</f>
        <v>114615.51</v>
      </c>
      <c r="J30" s="61">
        <f>'ГБ №1'!J30+БСМП!J30+ДГБ!J30+'ГП 1'!J30+'ГП 3'!J30+Стом!J30+Роддом!J30+УЗО!J30</f>
        <v>0</v>
      </c>
      <c r="K30" s="61">
        <f>'ГБ №1'!K30+БСМП!K30+ДГБ!K30+'ГП 1'!K30+'ГП 3'!K30+Стом!K30+Роддом!K30+УЗО!K30</f>
        <v>0</v>
      </c>
      <c r="L30" s="61">
        <f>'ГБ №1'!L30+БСМП!L30+ДГБ!L30+'ГП 1'!L30+'ГП 3'!L30+Стом!L30+Роддом!L30+УЗО!L30</f>
        <v>114615.51</v>
      </c>
      <c r="M30" s="61">
        <f>'ГБ №1'!M30+БСМП!M30+ДГБ!M30+'ГП 1'!M30+'ГП 3'!M30+Стом!M30+Роддом!M30+УЗО!M30</f>
        <v>0</v>
      </c>
      <c r="N30" s="61">
        <f>'ГБ №1'!N30+БСМП!N30+ДГБ!N30+'ГП 1'!N30+'ГП 3'!N30+Стом!N30+Роддом!N30+УЗО!N30</f>
        <v>114615.51</v>
      </c>
      <c r="O30" s="61">
        <f>'ГБ №1'!O30+БСМП!O30+ДГБ!O30+'ГП 1'!O30+'ГП 3'!O30+Стом!O30+Роддом!O30+УЗО!O30</f>
        <v>0</v>
      </c>
      <c r="P30" s="61">
        <f>'ГБ №1'!P30+БСМП!P30+ДГБ!P30+'ГП 1'!P30+'ГП 3'!P30+Стом!P30+Роддом!P30+УЗО!P30</f>
        <v>0</v>
      </c>
      <c r="Q30" s="61">
        <f>'ГБ №1'!Q30+БСМП!Q30+ДГБ!Q30+'ГП 1'!Q30+'ГП 3'!Q30+Стом!Q30+Роддом!Q30+УЗО!Q30</f>
        <v>114615.51</v>
      </c>
      <c r="R30" s="61">
        <f>'ГБ №1'!R30+БСМП!R30+ДГБ!R30+'ГП 1'!R30+'ГП 3'!R30+Стом!R30+Роддом!R30+УЗО!R30</f>
        <v>0</v>
      </c>
    </row>
    <row r="31" spans="1:18" s="2" customFormat="1" ht="12.75">
      <c r="A31" s="350"/>
      <c r="B31" s="211" t="s">
        <v>452</v>
      </c>
      <c r="C31" s="220" t="s">
        <v>1021</v>
      </c>
      <c r="D31" s="61">
        <f>'ГБ №1'!D31+БСМП!D31+ДГБ!D31+'ГП 1'!D31+'ГП 3'!D31+Стом!D31+Роддом!D31+УЗО!D31</f>
        <v>64800</v>
      </c>
      <c r="E31" s="61">
        <f>'ГБ №1'!E31+БСМП!E31+ДГБ!E31+'ГП 1'!E31+'ГП 3'!E31+Стом!E31+Роддом!E31+УЗО!E31</f>
        <v>0</v>
      </c>
      <c r="F31" s="61">
        <f>'ГБ №1'!F31+БСМП!F31+ДГБ!F31+'ГП 1'!F31+'ГП 3'!F31+Стом!F31+Роддом!F31+УЗО!F31</f>
        <v>0</v>
      </c>
      <c r="G31" s="61">
        <f>'ГБ №1'!G31+БСМП!G31+ДГБ!G31+'ГП 1'!G31+'ГП 3'!G31+Стом!G31+Роддом!G31+УЗО!G31</f>
        <v>64800</v>
      </c>
      <c r="H31" s="61">
        <f>'ГБ №1'!H31+БСМП!H31+ДГБ!H31+'ГП 1'!H31+'ГП 3'!H31+Стом!H31+Роддом!H31+УЗО!H31</f>
        <v>0</v>
      </c>
      <c r="I31" s="61">
        <f>'ГБ №1'!I31+БСМП!I31+ДГБ!I31+'ГП 1'!I31+'ГП 3'!I31+Стом!I31+Роддом!I31+УЗО!I31</f>
        <v>64800</v>
      </c>
      <c r="J31" s="61">
        <f>'ГБ №1'!J31+БСМП!J31+ДГБ!J31+'ГП 1'!J31+'ГП 3'!J31+Стом!J31+Роддом!J31+УЗО!J31</f>
        <v>0</v>
      </c>
      <c r="K31" s="61">
        <f>'ГБ №1'!K31+БСМП!K31+ДГБ!K31+'ГП 1'!K31+'ГП 3'!K31+Стом!K31+Роддом!K31+УЗО!K31</f>
        <v>0</v>
      </c>
      <c r="L31" s="61">
        <f>'ГБ №1'!L31+БСМП!L31+ДГБ!L31+'ГП 1'!L31+'ГП 3'!L31+Стом!L31+Роддом!L31+УЗО!L31</f>
        <v>64800</v>
      </c>
      <c r="M31" s="61">
        <f>'ГБ №1'!M31+БСМП!M31+ДГБ!M31+'ГП 1'!M31+'ГП 3'!M31+Стом!M31+Роддом!M31+УЗО!M31</f>
        <v>0</v>
      </c>
      <c r="N31" s="61">
        <f>'ГБ №1'!N31+БСМП!N31+ДГБ!N31+'ГП 1'!N31+'ГП 3'!N31+Стом!N31+Роддом!N31+УЗО!N31</f>
        <v>64800</v>
      </c>
      <c r="O31" s="61">
        <f>'ГБ №1'!O31+БСМП!O31+ДГБ!O31+'ГП 1'!O31+'ГП 3'!O31+Стом!O31+Роддом!O31+УЗО!O31</f>
        <v>0</v>
      </c>
      <c r="P31" s="61">
        <f>'ГБ №1'!P31+БСМП!P31+ДГБ!P31+'ГП 1'!P31+'ГП 3'!P31+Стом!P31+Роддом!P31+УЗО!P31</f>
        <v>0</v>
      </c>
      <c r="Q31" s="61">
        <f>'ГБ №1'!Q31+БСМП!Q31+ДГБ!Q31+'ГП 1'!Q31+'ГП 3'!Q31+Стом!Q31+Роддом!Q31+УЗО!Q31</f>
        <v>64800</v>
      </c>
      <c r="R31" s="61">
        <f>'ГБ №1'!R31+БСМП!R31+ДГБ!R31+'ГП 1'!R31+'ГП 3'!R31+Стом!R31+Роддом!R31+УЗО!R31</f>
        <v>0</v>
      </c>
    </row>
    <row r="32" spans="1:18" s="145" customFormat="1" ht="15">
      <c r="A32" s="351"/>
      <c r="B32" s="535" t="s">
        <v>1000</v>
      </c>
      <c r="C32" s="218" t="s">
        <v>1008</v>
      </c>
      <c r="D32" s="61">
        <f>'ГБ №1'!D32+БСМП!D32+ДГБ!D32+'ГП 1'!D32+'ГП 3'!D32+Стом!D32+Роддом!D32+УЗО!D32</f>
        <v>890000</v>
      </c>
      <c r="E32" s="61">
        <f>'ГБ №1'!E32+БСМП!E32+ДГБ!E32+'ГП 1'!E32+'ГП 3'!E32+Стом!E32+Роддом!E32+УЗО!E32</f>
        <v>0</v>
      </c>
      <c r="F32" s="61">
        <f>'ГБ №1'!F32+БСМП!F32+ДГБ!F32+'ГП 1'!F32+'ГП 3'!F32+Стом!F32+Роддом!F32+УЗО!F32</f>
        <v>0</v>
      </c>
      <c r="G32" s="61">
        <f>'ГБ №1'!G32+БСМП!G32+ДГБ!G32+'ГП 1'!G32+'ГП 3'!G32+Стом!G32+Роддом!G32+УЗО!G32</f>
        <v>270000</v>
      </c>
      <c r="H32" s="61">
        <f>'ГБ №1'!H32+БСМП!H32+ДГБ!H32+'ГП 1'!H32+'ГП 3'!H32+Стом!H32+Роддом!H32+УЗО!H32</f>
        <v>620000</v>
      </c>
      <c r="I32" s="61">
        <f>'ГБ №1'!I32+БСМП!I32+ДГБ!I32+'ГП 1'!I32+'ГП 3'!I32+Стом!I32+Роддом!I32+УЗО!I32</f>
        <v>878183.1</v>
      </c>
      <c r="J32" s="61">
        <f>'ГБ №1'!J32+БСМП!J32+ДГБ!J32+'ГП 1'!J32+'ГП 3'!J32+Стом!J32+Роддом!J32+УЗО!J32</f>
        <v>0</v>
      </c>
      <c r="K32" s="61">
        <f>'ГБ №1'!K32+БСМП!K32+ДГБ!K32+'ГП 1'!K32+'ГП 3'!K32+Стом!K32+Роддом!K32+УЗО!K32</f>
        <v>0</v>
      </c>
      <c r="L32" s="61">
        <f>'ГБ №1'!L32+БСМП!L32+ДГБ!L32+'ГП 1'!L32+'ГП 3'!L32+Стом!L32+Роддом!L32+УЗО!L32</f>
        <v>269999.1</v>
      </c>
      <c r="M32" s="61">
        <f>'ГБ №1'!M32+БСМП!M32+ДГБ!M32+'ГП 1'!M32+'ГП 3'!M32+Стом!M32+Роддом!M32+УЗО!M32</f>
        <v>608184</v>
      </c>
      <c r="N32" s="61">
        <f>'ГБ №1'!N32+БСМП!N32+ДГБ!N32+'ГП 1'!N32+'ГП 3'!N32+Стом!N32+Роддом!N32+УЗО!N32</f>
        <v>878183.1</v>
      </c>
      <c r="O32" s="61">
        <f>'ГБ №1'!O32+БСМП!O32+ДГБ!O32+'ГП 1'!O32+'ГП 3'!O32+Стом!O32+Роддом!O32+УЗО!O32</f>
        <v>0</v>
      </c>
      <c r="P32" s="61">
        <f>'ГБ №1'!P32+БСМП!P32+ДГБ!P32+'ГП 1'!P32+'ГП 3'!P32+Стом!P32+Роддом!P32+УЗО!P32</f>
        <v>0</v>
      </c>
      <c r="Q32" s="61">
        <f>'ГБ №1'!Q32+БСМП!Q32+ДГБ!Q32+'ГП 1'!Q32+'ГП 3'!Q32+Стом!Q32+Роддом!Q32+УЗО!Q32</f>
        <v>269999.1</v>
      </c>
      <c r="R32" s="61">
        <f>'ГБ №1'!R32+БСМП!R32+ДГБ!R32+'ГП 1'!R32+'ГП 3'!R32+Стом!R32+Роддом!R32+УЗО!R32</f>
        <v>608184</v>
      </c>
    </row>
    <row r="33" spans="1:18" s="2" customFormat="1" ht="12.75" customHeight="1">
      <c r="A33" s="351"/>
      <c r="B33" s="535" t="s">
        <v>1001</v>
      </c>
      <c r="C33" s="218" t="s">
        <v>1008</v>
      </c>
      <c r="D33" s="61">
        <f>'ГБ №1'!D33+БСМП!D33+ДГБ!D33+'ГП 1'!D33+'ГП 3'!D33+Стом!D33+Роддом!D33+УЗО!D33</f>
        <v>270000</v>
      </c>
      <c r="E33" s="61">
        <f>'ГБ №1'!E33+БСМП!E33+ДГБ!E33+'ГП 1'!E33+'ГП 3'!E33+Стом!E33+Роддом!E33+УЗО!E33</f>
        <v>0</v>
      </c>
      <c r="F33" s="61">
        <f>'ГБ №1'!F33+БСМП!F33+ДГБ!F33+'ГП 1'!F33+'ГП 3'!F33+Стом!F33+Роддом!F33+УЗО!F33</f>
        <v>0</v>
      </c>
      <c r="G33" s="61">
        <f>'ГБ №1'!G33+БСМП!G33+ДГБ!G33+'ГП 1'!G33+'ГП 3'!G33+Стом!G33+Роддом!G33+УЗО!G33</f>
        <v>270000</v>
      </c>
      <c r="H33" s="61">
        <f>'ГБ №1'!H33+БСМП!H33+ДГБ!H33+'ГП 1'!H33+'ГП 3'!H33+Стом!H33+Роддом!H33+УЗО!H33</f>
        <v>0</v>
      </c>
      <c r="I33" s="61">
        <f>'ГБ №1'!I33+БСМП!I33+ДГБ!I33+'ГП 1'!I33+'ГП 3'!I33+Стом!I33+Роддом!I33+УЗО!I33</f>
        <v>270746.68</v>
      </c>
      <c r="J33" s="61">
        <f>'ГБ №1'!J33+БСМП!J33+ДГБ!J33+'ГП 1'!J33+'ГП 3'!J33+Стом!J33+Роддом!J33+УЗО!J33</f>
        <v>0</v>
      </c>
      <c r="K33" s="61">
        <f>'ГБ №1'!K33+БСМП!K33+ДГБ!K33+'ГП 1'!K33+'ГП 3'!K33+Стом!K33+Роддом!K33+УЗО!K33</f>
        <v>0</v>
      </c>
      <c r="L33" s="61">
        <f>'ГБ №1'!L33+БСМП!L33+ДГБ!L33+'ГП 1'!L33+'ГП 3'!L33+Стом!L33+Роддом!L33+УЗО!L33</f>
        <v>270746.68</v>
      </c>
      <c r="M33" s="61">
        <f>'ГБ №1'!M33+БСМП!M33+ДГБ!M33+'ГП 1'!M33+'ГП 3'!M33+Стом!M33+Роддом!M33+УЗО!M33</f>
        <v>0</v>
      </c>
      <c r="N33" s="61">
        <f>'ГБ №1'!N33+БСМП!N33+ДГБ!N33+'ГП 1'!N33+'ГП 3'!N33+Стом!N33+Роддом!N33+УЗО!N33</f>
        <v>262096.68</v>
      </c>
      <c r="O33" s="61">
        <f>'ГБ №1'!O33+БСМП!O33+ДГБ!O33+'ГП 1'!O33+'ГП 3'!O33+Стом!O33+Роддом!O33+УЗО!O33</f>
        <v>0</v>
      </c>
      <c r="P33" s="61">
        <f>'ГБ №1'!P33+БСМП!P33+ДГБ!P33+'ГП 1'!P33+'ГП 3'!P33+Стом!P33+Роддом!P33+УЗО!P33</f>
        <v>0</v>
      </c>
      <c r="Q33" s="61">
        <f>'ГБ №1'!Q33+БСМП!Q33+ДГБ!Q33+'ГП 1'!Q33+'ГП 3'!Q33+Стом!Q33+Роддом!Q33+УЗО!Q33</f>
        <v>262096.68</v>
      </c>
      <c r="R33" s="61">
        <f>'ГБ №1'!R33+БСМП!R33+ДГБ!R33+'ГП 1'!R33+'ГП 3'!R33+Стом!R33+Роддом!R33+УЗО!R33</f>
        <v>0</v>
      </c>
    </row>
    <row r="34" spans="1:18" s="143" customFormat="1" ht="12.75">
      <c r="A34" s="351"/>
      <c r="B34" s="535" t="s">
        <v>1002</v>
      </c>
      <c r="C34" s="218" t="s">
        <v>1008</v>
      </c>
      <c r="D34" s="61">
        <f>'ГБ №1'!D34+БСМП!D34+ДГБ!D34+'ГП 1'!D34+'ГП 3'!D34+Стом!D34+Роддом!D34+УЗО!D34</f>
        <v>278600</v>
      </c>
      <c r="E34" s="61">
        <f>'ГБ №1'!E34+БСМП!E34+ДГБ!E34+'ГП 1'!E34+'ГП 3'!E34+Стом!E34+Роддом!E34+УЗО!E34</f>
        <v>0</v>
      </c>
      <c r="F34" s="61">
        <f>'ГБ №1'!F34+БСМП!F34+ДГБ!F34+'ГП 1'!F34+'ГП 3'!F34+Стом!F34+Роддом!F34+УЗО!F34</f>
        <v>0</v>
      </c>
      <c r="G34" s="61">
        <f>'ГБ №1'!G34+БСМП!G34+ДГБ!G34+'ГП 1'!G34+'ГП 3'!G34+Стом!G34+Роддом!G34+УЗО!G34</f>
        <v>278600</v>
      </c>
      <c r="H34" s="61">
        <f>'ГБ №1'!H34+БСМП!H34+ДГБ!H34+'ГП 1'!H34+'ГП 3'!H34+Стом!H34+Роддом!H34+УЗО!H34</f>
        <v>0</v>
      </c>
      <c r="I34" s="61">
        <f>'ГБ №1'!I34+БСМП!I34+ДГБ!I34+'ГП 1'!I34+'ГП 3'!I34+Стом!I34+Роддом!I34+УЗО!I34</f>
        <v>253508.76</v>
      </c>
      <c r="J34" s="61">
        <f>'ГБ №1'!J34+БСМП!J34+ДГБ!J34+'ГП 1'!J34+'ГП 3'!J34+Стом!J34+Роддом!J34+УЗО!J34</f>
        <v>0</v>
      </c>
      <c r="K34" s="61">
        <f>'ГБ №1'!K34+БСМП!K34+ДГБ!K34+'ГП 1'!K34+'ГП 3'!K34+Стом!K34+Роддом!K34+УЗО!K34</f>
        <v>0</v>
      </c>
      <c r="L34" s="61">
        <f>'ГБ №1'!L34+БСМП!L34+ДГБ!L34+'ГП 1'!L34+'ГП 3'!L34+Стом!L34+Роддом!L34+УЗО!L34</f>
        <v>253508.76</v>
      </c>
      <c r="M34" s="61">
        <f>'ГБ №1'!M34+БСМП!M34+ДГБ!M34+'ГП 1'!M34+'ГП 3'!M34+Стом!M34+Роддом!M34+УЗО!M34</f>
        <v>0</v>
      </c>
      <c r="N34" s="61">
        <f>'ГБ №1'!N34+БСМП!N34+ДГБ!N34+'ГП 1'!N34+'ГП 3'!N34+Стом!N34+Роддом!N34+УЗО!N34</f>
        <v>253508.76</v>
      </c>
      <c r="O34" s="61">
        <f>'ГБ №1'!O34+БСМП!O34+ДГБ!O34+'ГП 1'!O34+'ГП 3'!O34+Стом!O34+Роддом!O34+УЗО!O34</f>
        <v>0</v>
      </c>
      <c r="P34" s="61">
        <f>'ГБ №1'!P34+БСМП!P34+ДГБ!P34+'ГП 1'!P34+'ГП 3'!P34+Стом!P34+Роддом!P34+УЗО!P34</f>
        <v>0</v>
      </c>
      <c r="Q34" s="61">
        <f>'ГБ №1'!Q34+БСМП!Q34+ДГБ!Q34+'ГП 1'!Q34+'ГП 3'!Q34+Стом!Q34+Роддом!Q34+УЗО!Q34</f>
        <v>253508.76</v>
      </c>
      <c r="R34" s="61">
        <f>'ГБ №1'!R34+БСМП!R34+ДГБ!R34+'ГП 1'!R34+'ГП 3'!R34+Стом!R34+Роддом!R34+УЗО!R34</f>
        <v>0</v>
      </c>
    </row>
    <row r="35" spans="1:18" s="143" customFormat="1" ht="12.75">
      <c r="A35" s="351"/>
      <c r="B35" s="535" t="s">
        <v>732</v>
      </c>
      <c r="C35" s="218" t="s">
        <v>1008</v>
      </c>
      <c r="D35" s="61">
        <f>'ГБ №1'!D35+БСМП!D35+ДГБ!D35+'ГП 1'!D35+'ГП 3'!D35+Стом!D35+Роддом!D35+УЗО!D35</f>
        <v>98400</v>
      </c>
      <c r="E35" s="61">
        <f>'ГБ №1'!E35+БСМП!E35+ДГБ!E35+'ГП 1'!E35+'ГП 3'!E35+Стом!E35+Роддом!E35+УЗО!E35</f>
        <v>0</v>
      </c>
      <c r="F35" s="61">
        <f>'ГБ №1'!F35+БСМП!F35+ДГБ!F35+'ГП 1'!F35+'ГП 3'!F35+Стом!F35+Роддом!F35+УЗО!F35</f>
        <v>0</v>
      </c>
      <c r="G35" s="61">
        <f>'ГБ №1'!G35+БСМП!G35+ДГБ!G35+'ГП 1'!G35+'ГП 3'!G35+Стом!G35+Роддом!G35+УЗО!G35</f>
        <v>48400</v>
      </c>
      <c r="H35" s="61">
        <f>'ГБ №1'!H35+БСМП!H35+ДГБ!H35+'ГП 1'!H35+'ГП 3'!H35+Стом!H35+Роддом!H35+УЗО!H35</f>
        <v>50000</v>
      </c>
      <c r="I35" s="61">
        <f>'ГБ №1'!I35+БСМП!I35+ДГБ!I35+'ГП 1'!I35+'ГП 3'!I35+Стом!I35+Роддом!I35+УЗО!I35</f>
        <v>82310.23999999999</v>
      </c>
      <c r="J35" s="61">
        <f>'ГБ №1'!J35+БСМП!J35+ДГБ!J35+'ГП 1'!J35+'ГП 3'!J35+Стом!J35+Роддом!J35+УЗО!J35</f>
        <v>0</v>
      </c>
      <c r="K35" s="61">
        <f>'ГБ №1'!K35+БСМП!K35+ДГБ!K35+'ГП 1'!K35+'ГП 3'!K35+Стом!K35+Роддом!K35+УЗО!K35</f>
        <v>0</v>
      </c>
      <c r="L35" s="61">
        <f>'ГБ №1'!L35+БСМП!L35+ДГБ!L35+'ГП 1'!L35+'ГП 3'!L35+Стом!L35+Роддом!L35+УЗО!L35</f>
        <v>48400</v>
      </c>
      <c r="M35" s="61">
        <f>'ГБ №1'!M35+БСМП!M35+ДГБ!M35+'ГП 1'!M35+'ГП 3'!M35+Стом!M35+Роддом!M35+УЗО!M35</f>
        <v>33910.24</v>
      </c>
      <c r="N35" s="61">
        <f>'ГБ №1'!N35+БСМП!N35+ДГБ!N35+'ГП 1'!N35+'ГП 3'!N35+Стом!N35+Роддом!N35+УЗО!N35</f>
        <v>82310.23999999999</v>
      </c>
      <c r="O35" s="61">
        <f>'ГБ №1'!O35+БСМП!O35+ДГБ!O35+'ГП 1'!O35+'ГП 3'!O35+Стом!O35+Роддом!O35+УЗО!O35</f>
        <v>0</v>
      </c>
      <c r="P35" s="61">
        <f>'ГБ №1'!P35+БСМП!P35+ДГБ!P35+'ГП 1'!P35+'ГП 3'!P35+Стом!P35+Роддом!P35+УЗО!P35</f>
        <v>0</v>
      </c>
      <c r="Q35" s="61">
        <f>'ГБ №1'!Q35+БСМП!Q35+ДГБ!Q35+'ГП 1'!Q35+'ГП 3'!Q35+Стом!Q35+Роддом!Q35+УЗО!Q35</f>
        <v>48400</v>
      </c>
      <c r="R35" s="61">
        <f>'ГБ №1'!R35+БСМП!R35+ДГБ!R35+'ГП 1'!R35+'ГП 3'!R35+Стом!R35+Роддом!R35+УЗО!R35</f>
        <v>33910.24</v>
      </c>
    </row>
    <row r="36" spans="1:18" s="143" customFormat="1" ht="12.75">
      <c r="A36" s="351"/>
      <c r="B36" s="536" t="s">
        <v>1004</v>
      </c>
      <c r="C36" s="220" t="s">
        <v>1189</v>
      </c>
      <c r="D36" s="61">
        <f>'ГБ №1'!D36+БСМП!D36+ДГБ!D36+'ГП 1'!D36+'ГП 3'!D36+Стом!D36+Роддом!D36+УЗО!D36</f>
        <v>428800</v>
      </c>
      <c r="E36" s="61">
        <f>'ГБ №1'!E36+БСМП!E36+ДГБ!E36+'ГП 1'!E36+'ГП 3'!E36+Стом!E36+Роддом!E36+УЗО!E36</f>
        <v>0</v>
      </c>
      <c r="F36" s="61">
        <f>'ГБ №1'!F36+БСМП!F36+ДГБ!F36+'ГП 1'!F36+'ГП 3'!F36+Стом!F36+Роддом!F36+УЗО!F36</f>
        <v>0</v>
      </c>
      <c r="G36" s="61">
        <f>'ГБ №1'!G36+БСМП!G36+ДГБ!G36+'ГП 1'!G36+'ГП 3'!G36+Стом!G36+Роддом!G36+УЗО!G36</f>
        <v>188800</v>
      </c>
      <c r="H36" s="61">
        <f>'ГБ №1'!H36+БСМП!H36+ДГБ!H36+'ГП 1'!H36+'ГП 3'!H36+Стом!H36+Роддом!H36+УЗО!H36</f>
        <v>240000</v>
      </c>
      <c r="I36" s="61">
        <f>'ГБ №1'!I36+БСМП!I36+ДГБ!I36+'ГП 1'!I36+'ГП 3'!I36+Стом!I36+Роддом!I36+УЗО!I36</f>
        <v>420127.98</v>
      </c>
      <c r="J36" s="61">
        <f>'ГБ №1'!J36+БСМП!J36+ДГБ!J36+'ГП 1'!J36+'ГП 3'!J36+Стом!J36+Роддом!J36+УЗО!J36</f>
        <v>0</v>
      </c>
      <c r="K36" s="61">
        <f>'ГБ №1'!K36+БСМП!K36+ДГБ!K36+'ГП 1'!K36+'ГП 3'!K36+Стом!K36+Роддом!K36+УЗО!K36</f>
        <v>0</v>
      </c>
      <c r="L36" s="61">
        <f>'ГБ №1'!L36+БСМП!L36+ДГБ!L36+'ГП 1'!L36+'ГП 3'!L36+Стом!L36+Роддом!L36+УЗО!L36</f>
        <v>188734.78</v>
      </c>
      <c r="M36" s="61">
        <f>'ГБ №1'!M36+БСМП!M36+ДГБ!M36+'ГП 1'!M36+'ГП 3'!M36+Стом!M36+Роддом!M36+УЗО!M36</f>
        <v>231393.2</v>
      </c>
      <c r="N36" s="61">
        <f>'ГБ №1'!N36+БСМП!N36+ДГБ!N36+'ГП 1'!N36+'ГП 3'!N36+Стом!N36+Роддом!N36+УЗО!N36</f>
        <v>420127.98</v>
      </c>
      <c r="O36" s="61">
        <f>'ГБ №1'!O36+БСМП!O36+ДГБ!O36+'ГП 1'!O36+'ГП 3'!O36+Стом!O36+Роддом!O36+УЗО!O36</f>
        <v>0</v>
      </c>
      <c r="P36" s="61">
        <f>'ГБ №1'!P36+БСМП!P36+ДГБ!P36+'ГП 1'!P36+'ГП 3'!P36+Стом!P36+Роддом!P36+УЗО!P36</f>
        <v>0</v>
      </c>
      <c r="Q36" s="61">
        <f>'ГБ №1'!Q36+БСМП!Q36+ДГБ!Q36+'ГП 1'!Q36+'ГП 3'!Q36+Стом!Q36+Роддом!Q36+УЗО!Q36</f>
        <v>188734.78</v>
      </c>
      <c r="R36" s="61">
        <f>'ГБ №1'!R36+БСМП!R36+ДГБ!R36+'ГП 1'!R36+'ГП 3'!R36+Стом!R36+Роддом!R36+УЗО!R36</f>
        <v>231393.2</v>
      </c>
    </row>
    <row r="37" spans="1:18" s="143" customFormat="1" ht="12.75">
      <c r="A37" s="351"/>
      <c r="B37" s="70" t="s">
        <v>1207</v>
      </c>
      <c r="C37" s="220" t="s">
        <v>1189</v>
      </c>
      <c r="D37" s="61">
        <f>'ГБ №1'!D37+БСМП!D37+ДГБ!D37+'ГП 1'!D37+'ГП 3'!D37+Стом!D37+Роддом!D37+УЗО!D37</f>
        <v>460000</v>
      </c>
      <c r="E37" s="61">
        <f>'ГБ №1'!E37+БСМП!E37+ДГБ!E37+'ГП 1'!E37+'ГП 3'!E37+Стом!E37+Роддом!E37+УЗО!E37</f>
        <v>0</v>
      </c>
      <c r="F37" s="61">
        <f>'ГБ №1'!F37+БСМП!F37+ДГБ!F37+'ГП 1'!F37+'ГП 3'!F37+Стом!F37+Роддом!F37+УЗО!F37</f>
        <v>0</v>
      </c>
      <c r="G37" s="61">
        <f>'ГБ №1'!G37+БСМП!G37+ДГБ!G37+'ГП 1'!G37+'ГП 3'!G37+Стом!G37+Роддом!G37+УЗО!G37</f>
        <v>0</v>
      </c>
      <c r="H37" s="61">
        <f>'ГБ №1'!H37+БСМП!H37+ДГБ!H37+'ГП 1'!H37+'ГП 3'!H37+Стом!H37+Роддом!H37+УЗО!H37</f>
        <v>460000</v>
      </c>
      <c r="I37" s="61">
        <f>'ГБ №1'!I37+БСМП!I37+ДГБ!I37+'ГП 1'!I37+'ГП 3'!I37+Стом!I37+Роддом!I37+УЗО!I37</f>
        <v>444783.62</v>
      </c>
      <c r="J37" s="61">
        <f>'ГБ №1'!J37+БСМП!J37+ДГБ!J37+'ГП 1'!J37+'ГП 3'!J37+Стом!J37+Роддом!J37+УЗО!J37</f>
        <v>0</v>
      </c>
      <c r="K37" s="61">
        <f>'ГБ №1'!K37+БСМП!K37+ДГБ!K37+'ГП 1'!K37+'ГП 3'!K37+Стом!K37+Роддом!K37+УЗО!K37</f>
        <v>0</v>
      </c>
      <c r="L37" s="61">
        <f>'ГБ №1'!L37+БСМП!L37+ДГБ!L37+'ГП 1'!L37+'ГП 3'!L37+Стом!L37+Роддом!L37+УЗО!L37</f>
        <v>0</v>
      </c>
      <c r="M37" s="61">
        <f>'ГБ №1'!M37+БСМП!M37+ДГБ!M37+'ГП 1'!M37+'ГП 3'!M37+Стом!M37+Роддом!M37+УЗО!M37</f>
        <v>444783.62</v>
      </c>
      <c r="N37" s="61">
        <f>'ГБ №1'!N37+БСМП!N37+ДГБ!N37+'ГП 1'!N37+'ГП 3'!N37+Стом!N37+Роддом!N37+УЗО!N37</f>
        <v>444783.62</v>
      </c>
      <c r="O37" s="61">
        <f>'ГБ №1'!O37+БСМП!O37+ДГБ!O37+'ГП 1'!O37+'ГП 3'!O37+Стом!O37+Роддом!O37+УЗО!O37</f>
        <v>0</v>
      </c>
      <c r="P37" s="61">
        <f>'ГБ №1'!P37+БСМП!P37+ДГБ!P37+'ГП 1'!P37+'ГП 3'!P37+Стом!P37+Роддом!P37+УЗО!P37</f>
        <v>0</v>
      </c>
      <c r="Q37" s="61">
        <f>'ГБ №1'!Q37+БСМП!Q37+ДГБ!Q37+'ГП 1'!Q37+'ГП 3'!Q37+Стом!Q37+Роддом!Q37+УЗО!Q37</f>
        <v>0</v>
      </c>
      <c r="R37" s="61">
        <f>'ГБ №1'!R37+БСМП!R37+ДГБ!R37+'ГП 1'!R37+'ГП 3'!R37+Стом!R37+Роддом!R37+УЗО!R37</f>
        <v>444783.62</v>
      </c>
    </row>
    <row r="38" spans="1:18" s="143" customFormat="1" ht="12.75">
      <c r="A38" s="351"/>
      <c r="B38" s="70" t="s">
        <v>1208</v>
      </c>
      <c r="C38" s="220" t="s">
        <v>1189</v>
      </c>
      <c r="D38" s="61">
        <f>'ГБ №1'!D38+БСМП!D38+ДГБ!D38+'ГП 1'!D38+'ГП 3'!D38+Стом!D38+Роддом!D38+УЗО!D38</f>
        <v>380000</v>
      </c>
      <c r="E38" s="61">
        <f>'ГБ №1'!E38+БСМП!E38+ДГБ!E38+'ГП 1'!E38+'ГП 3'!E38+Стом!E38+Роддом!E38+УЗО!E38</f>
        <v>0</v>
      </c>
      <c r="F38" s="61">
        <f>'ГБ №1'!F38+БСМП!F38+ДГБ!F38+'ГП 1'!F38+'ГП 3'!F38+Стом!F38+Роддом!F38+УЗО!F38</f>
        <v>0</v>
      </c>
      <c r="G38" s="61">
        <f>'ГБ №1'!G38+БСМП!G38+ДГБ!G38+'ГП 1'!G38+'ГП 3'!G38+Стом!G38+Роддом!G38+УЗО!G38</f>
        <v>0</v>
      </c>
      <c r="H38" s="61">
        <f>'ГБ №1'!H38+БСМП!H38+ДГБ!H38+'ГП 1'!H38+'ГП 3'!H38+Стом!H38+Роддом!H38+УЗО!H38</f>
        <v>380000</v>
      </c>
      <c r="I38" s="61">
        <f>'ГБ №1'!I38+БСМП!I38+ДГБ!I38+'ГП 1'!I38+'ГП 3'!I38+Стом!I38+Роддом!I38+УЗО!I38</f>
        <v>367683</v>
      </c>
      <c r="J38" s="61">
        <f>'ГБ №1'!J38+БСМП!J38+ДГБ!J38+'ГП 1'!J38+'ГП 3'!J38+Стом!J38+Роддом!J38+УЗО!J38</f>
        <v>0</v>
      </c>
      <c r="K38" s="61">
        <f>'ГБ №1'!K38+БСМП!K38+ДГБ!K38+'ГП 1'!K38+'ГП 3'!K38+Стом!K38+Роддом!K38+УЗО!K38</f>
        <v>0</v>
      </c>
      <c r="L38" s="61">
        <f>'ГБ №1'!L38+БСМП!L38+ДГБ!L38+'ГП 1'!L38+'ГП 3'!L38+Стом!L38+Роддом!L38+УЗО!L38</f>
        <v>0</v>
      </c>
      <c r="M38" s="61">
        <f>'ГБ №1'!M38+БСМП!M38+ДГБ!M38+'ГП 1'!M38+'ГП 3'!M38+Стом!M38+Роддом!M38+УЗО!M38</f>
        <v>367683</v>
      </c>
      <c r="N38" s="61">
        <f>'ГБ №1'!N38+БСМП!N38+ДГБ!N38+'ГП 1'!N38+'ГП 3'!N38+Стом!N38+Роддом!N38+УЗО!N38</f>
        <v>367683</v>
      </c>
      <c r="O38" s="61">
        <f>'ГБ №1'!O38+БСМП!O38+ДГБ!O38+'ГП 1'!O38+'ГП 3'!O38+Стом!O38+Роддом!O38+УЗО!O38</f>
        <v>0</v>
      </c>
      <c r="P38" s="61">
        <f>'ГБ №1'!P38+БСМП!P38+ДГБ!P38+'ГП 1'!P38+'ГП 3'!P38+Стом!P38+Роддом!P38+УЗО!P38</f>
        <v>0</v>
      </c>
      <c r="Q38" s="61">
        <f>'ГБ №1'!Q38+БСМП!Q38+ДГБ!Q38+'ГП 1'!Q38+'ГП 3'!Q38+Стом!Q38+Роддом!Q38+УЗО!Q38</f>
        <v>0</v>
      </c>
      <c r="R38" s="61">
        <f>'ГБ №1'!R38+БСМП!R38+ДГБ!R38+'ГП 1'!R38+'ГП 3'!R38+Стом!R38+Роддом!R38+УЗО!R38</f>
        <v>367683</v>
      </c>
    </row>
    <row r="39" spans="1:18" s="25" customFormat="1" ht="38.25">
      <c r="A39" s="544">
        <v>5</v>
      </c>
      <c r="B39" s="557" t="s">
        <v>1213</v>
      </c>
      <c r="C39" s="545" t="s">
        <v>1007</v>
      </c>
      <c r="D39" s="558">
        <f>'ГБ №1'!D39+БСМП!D39+ДГБ!D39+'ГП 1'!D39+'ГП 3'!D39+Стом!D39+Роддом!D39+УЗО!D39</f>
        <v>2669500</v>
      </c>
      <c r="E39" s="558">
        <f>'ГБ №1'!E39+БСМП!E39+ДГБ!E39+'ГП 1'!E39+'ГП 3'!E39+Стом!E39+Роддом!E39+УЗО!E39</f>
        <v>0</v>
      </c>
      <c r="F39" s="558">
        <f>'ГБ №1'!F39+БСМП!F39+ДГБ!F39+'ГП 1'!F39+'ГП 3'!F39+Стом!F39+Роддом!F39+УЗО!F39</f>
        <v>0</v>
      </c>
      <c r="G39" s="558">
        <f>'ГБ №1'!G39+БСМП!G39+ДГБ!G39+'ГП 1'!G39+'ГП 3'!G39+Стом!G39+Роддом!G39+УЗО!G39</f>
        <v>2669500</v>
      </c>
      <c r="H39" s="558">
        <f>'ГБ №1'!H39+БСМП!H39+ДГБ!H39+'ГП 1'!H39+'ГП 3'!H39+Стом!H39+Роддом!H39+УЗО!H39</f>
        <v>0</v>
      </c>
      <c r="I39" s="558">
        <f>'ГБ №1'!I39+БСМП!I39+ДГБ!I39+'ГП 1'!I39+'ГП 3'!I39+Стом!I39+Роддом!I39+УЗО!I39</f>
        <v>2630692.95</v>
      </c>
      <c r="J39" s="558">
        <f>'ГБ №1'!J39+БСМП!J39+ДГБ!J39+'ГП 1'!J39+'ГП 3'!J39+Стом!J39+Роддом!J39+УЗО!J39</f>
        <v>0</v>
      </c>
      <c r="K39" s="558">
        <f>'ГБ №1'!K39+БСМП!K39+ДГБ!K39+'ГП 1'!K39+'ГП 3'!K39+Стом!K39+Роддом!K39+УЗО!K39</f>
        <v>0</v>
      </c>
      <c r="L39" s="558">
        <f>'ГБ №1'!L39+БСМП!L39+ДГБ!L39+'ГП 1'!L39+'ГП 3'!L39+Стом!L39+Роддом!L39+УЗО!L39</f>
        <v>2630692.95</v>
      </c>
      <c r="M39" s="558">
        <f>'ГБ №1'!M39+БСМП!M39+ДГБ!M39+'ГП 1'!M39+'ГП 3'!M39+Стом!M39+Роддом!M39+УЗО!M39</f>
        <v>0</v>
      </c>
      <c r="N39" s="558">
        <f>'ГБ №1'!N39+БСМП!N39+ДГБ!N39+'ГП 1'!N39+'ГП 3'!N39+Стом!N39+Роддом!N39+УЗО!N39</f>
        <v>2630692.95</v>
      </c>
      <c r="O39" s="558">
        <f>'ГБ №1'!O39+БСМП!O39+ДГБ!O39+'ГП 1'!O39+'ГП 3'!O39+Стом!O39+Роддом!O39+УЗО!O39</f>
        <v>0</v>
      </c>
      <c r="P39" s="558">
        <f>'ГБ №1'!P39+БСМП!P39+ДГБ!P39+'ГП 1'!P39+'ГП 3'!P39+Стом!P39+Роддом!P39+УЗО!P39</f>
        <v>0</v>
      </c>
      <c r="Q39" s="558">
        <f>'ГБ №1'!Q39+БСМП!Q39+ДГБ!Q39+'ГП 1'!Q39+'ГП 3'!Q39+Стом!Q39+Роддом!Q39+УЗО!Q39</f>
        <v>2630692.95</v>
      </c>
      <c r="R39" s="558">
        <f>'ГБ №1'!R39+БСМП!R39+ДГБ!R39+'ГП 1'!R39+'ГП 3'!R39+Стом!R39+Роддом!R39+УЗО!R39</f>
        <v>0</v>
      </c>
    </row>
    <row r="40" spans="1:18" s="145" customFormat="1" ht="15">
      <c r="A40" s="529"/>
      <c r="B40" s="535" t="s">
        <v>1002</v>
      </c>
      <c r="C40" s="218" t="s">
        <v>999</v>
      </c>
      <c r="D40" s="61">
        <f>'ГБ №1'!D40+БСМП!D40+ДГБ!D40+'ГП 1'!D40+'ГП 3'!D40+Стом!D40+Роддом!D40+УЗО!D40</f>
        <v>2669500</v>
      </c>
      <c r="E40" s="61">
        <f>'ГБ №1'!E40+БСМП!E40+ДГБ!E40+'ГП 1'!E40+'ГП 3'!E40+Стом!E40+Роддом!E40+УЗО!E40</f>
        <v>0</v>
      </c>
      <c r="F40" s="61">
        <f>'ГБ №1'!F40+БСМП!F40+ДГБ!F40+'ГП 1'!F40+'ГП 3'!F40+Стом!F40+Роддом!F40+УЗО!F40</f>
        <v>0</v>
      </c>
      <c r="G40" s="61">
        <f>'ГБ №1'!G40+БСМП!G40+ДГБ!G40+'ГП 1'!G40+'ГП 3'!G40+Стом!G40+Роддом!G40+УЗО!G40</f>
        <v>2669500</v>
      </c>
      <c r="H40" s="61">
        <f>'ГБ №1'!H40+БСМП!H40+ДГБ!H40+'ГП 1'!H40+'ГП 3'!H40+Стом!H40+Роддом!H40+УЗО!H40</f>
        <v>0</v>
      </c>
      <c r="I40" s="61">
        <f>'ГБ №1'!I40+БСМП!I40+ДГБ!I40+'ГП 1'!I40+'ГП 3'!I40+Стом!I40+Роддом!I40+УЗО!I40</f>
        <v>2630692.95</v>
      </c>
      <c r="J40" s="61">
        <f>'ГБ №1'!J40+БСМП!J40+ДГБ!J40+'ГП 1'!J40+'ГП 3'!J40+Стом!J40+Роддом!J40+УЗО!J40</f>
        <v>0</v>
      </c>
      <c r="K40" s="61">
        <f>'ГБ №1'!K40+БСМП!K40+ДГБ!K40+'ГП 1'!K40+'ГП 3'!K40+Стом!K40+Роддом!K40+УЗО!K40</f>
        <v>0</v>
      </c>
      <c r="L40" s="61">
        <f>'ГБ №1'!L40+БСМП!L40+ДГБ!L40+'ГП 1'!L40+'ГП 3'!L40+Стом!L40+Роддом!L40+УЗО!L40</f>
        <v>2630692.95</v>
      </c>
      <c r="M40" s="61">
        <f>'ГБ №1'!M40+БСМП!M40+ДГБ!M40+'ГП 1'!M40+'ГП 3'!M40+Стом!M40+Роддом!M40+УЗО!M40</f>
        <v>0</v>
      </c>
      <c r="N40" s="61">
        <f>'ГБ №1'!N40+БСМП!N40+ДГБ!N40+'ГП 1'!N40+'ГП 3'!N40+Стом!N40+Роддом!N40+УЗО!N40</f>
        <v>2630692.95</v>
      </c>
      <c r="O40" s="61">
        <f>'ГБ №1'!O40+БСМП!O40+ДГБ!O40+'ГП 1'!O40+'ГП 3'!O40+Стом!O40+Роддом!O40+УЗО!O40</f>
        <v>0</v>
      </c>
      <c r="P40" s="61">
        <f>'ГБ №1'!P40+БСМП!P40+ДГБ!P40+'ГП 1'!P40+'ГП 3'!P40+Стом!P40+Роддом!P40+УЗО!P40</f>
        <v>0</v>
      </c>
      <c r="Q40" s="61">
        <f>'ГБ №1'!Q40+БСМП!Q40+ДГБ!Q40+'ГП 1'!Q40+'ГП 3'!Q40+Стом!Q40+Роддом!Q40+УЗО!Q40</f>
        <v>2630692.95</v>
      </c>
      <c r="R40" s="61">
        <f>'ГБ №1'!R40+БСМП!R40+ДГБ!R40+'ГП 1'!R40+'ГП 3'!R40+Стом!R40+Роддом!R40+УЗО!R40</f>
        <v>0</v>
      </c>
    </row>
    <row r="41" spans="1:18" s="559" customFormat="1" ht="25.5">
      <c r="A41" s="544">
        <v>6</v>
      </c>
      <c r="B41" s="557" t="s">
        <v>1214</v>
      </c>
      <c r="C41" s="545" t="s">
        <v>1007</v>
      </c>
      <c r="D41" s="558">
        <f>'ГБ №1'!D41+БСМП!D41+ДГБ!D41+'ГП 1'!D41+'ГП 3'!D41+Стом!D41+Роддом!D41+УЗО!D41</f>
        <v>5617800</v>
      </c>
      <c r="E41" s="558">
        <f>'ГБ №1'!E41+БСМП!E41+ДГБ!E41+'ГП 1'!E41+'ГП 3'!E41+Стом!E41+Роддом!E41+УЗО!E41</f>
        <v>0</v>
      </c>
      <c r="F41" s="558">
        <f>'ГБ №1'!F41+БСМП!F41+ДГБ!F41+'ГП 1'!F41+'ГП 3'!F41+Стом!F41+Роддом!F41+УЗО!F41</f>
        <v>4467800</v>
      </c>
      <c r="G41" s="558">
        <f>'ГБ №1'!G41+БСМП!G41+ДГБ!G41+'ГП 1'!G41+'ГП 3'!G41+Стом!G41+Роддом!G41+УЗО!G41</f>
        <v>1150000</v>
      </c>
      <c r="H41" s="558">
        <f>'ГБ №1'!H41+БСМП!H41+ДГБ!H41+'ГП 1'!H41+'ГП 3'!H41+Стом!H41+Роддом!H41+УЗО!H41</f>
        <v>0</v>
      </c>
      <c r="I41" s="558">
        <f>'ГБ №1'!I41+БСМП!I41+ДГБ!I41+'ГП 1'!I41+'ГП 3'!I41+Стом!I41+Роддом!I41+УЗО!I41</f>
        <v>5519370.62</v>
      </c>
      <c r="J41" s="558">
        <f>'ГБ №1'!J41+БСМП!J41+ДГБ!J41+'ГП 1'!J41+'ГП 3'!J41+Стом!J41+Роддом!J41+УЗО!J41</f>
        <v>0</v>
      </c>
      <c r="K41" s="558">
        <f>'ГБ №1'!K41+БСМП!K41+ДГБ!K41+'ГП 1'!K41+'ГП 3'!K41+Стом!K41+Роддом!K41+УЗО!K41</f>
        <v>4467800</v>
      </c>
      <c r="L41" s="558">
        <f>'ГБ №1'!L41+БСМП!L41+ДГБ!L41+'ГП 1'!L41+'ГП 3'!L41+Стом!L41+Роддом!L41+УЗО!L41</f>
        <v>1051570.62</v>
      </c>
      <c r="M41" s="558">
        <f>'ГБ №1'!M41+БСМП!M41+ДГБ!M41+'ГП 1'!M41+'ГП 3'!M41+Стом!M41+Роддом!M41+УЗО!M41</f>
        <v>0</v>
      </c>
      <c r="N41" s="558">
        <f>'ГБ №1'!N41+БСМП!N41+ДГБ!N41+'ГП 1'!N41+'ГП 3'!N41+Стом!N41+Роддом!N41+УЗО!N41</f>
        <v>5519370.62</v>
      </c>
      <c r="O41" s="558">
        <f>'ГБ №1'!O41+БСМП!O41+ДГБ!O41+'ГП 1'!O41+'ГП 3'!O41+Стом!O41+Роддом!O41+УЗО!O41</f>
        <v>0</v>
      </c>
      <c r="P41" s="558">
        <f>'ГБ №1'!P41+БСМП!P41+ДГБ!P41+'ГП 1'!P41+'ГП 3'!P41+Стом!P41+Роддом!P41+УЗО!P41</f>
        <v>4467800</v>
      </c>
      <c r="Q41" s="558">
        <f>'ГБ №1'!Q41+БСМП!Q41+ДГБ!Q41+'ГП 1'!Q41+'ГП 3'!Q41+Стом!Q41+Роддом!Q41+УЗО!Q41</f>
        <v>1051570.62</v>
      </c>
      <c r="R41" s="558">
        <f>'ГБ №1'!R41+БСМП!R41+ДГБ!R41+'ГП 1'!R41+'ГП 3'!R41+Стом!R41+Роддом!R41+УЗО!R41</f>
        <v>0</v>
      </c>
    </row>
    <row r="42" spans="1:18" s="145" customFormat="1" ht="15">
      <c r="A42" s="529"/>
      <c r="B42" s="535" t="s">
        <v>1000</v>
      </c>
      <c r="C42" s="218" t="s">
        <v>1009</v>
      </c>
      <c r="D42" s="61">
        <f>'ГБ №1'!D42+БСМП!D42+ДГБ!D42+'ГП 1'!D42+'ГП 3'!D42+Стом!D42+Роддом!D42+УЗО!D42</f>
        <v>1150000</v>
      </c>
      <c r="E42" s="61">
        <f>'ГБ №1'!E42+БСМП!E42+ДГБ!E42+'ГП 1'!E42+'ГП 3'!E42+Стом!E42+Роддом!E42+УЗО!E42</f>
        <v>0</v>
      </c>
      <c r="F42" s="61">
        <f>'ГБ №1'!F42+БСМП!F42+ДГБ!F42+'ГП 1'!F42+'ГП 3'!F42+Стом!F42+Роддом!F42+УЗО!F42</f>
        <v>0</v>
      </c>
      <c r="G42" s="61">
        <f>'ГБ №1'!G42+БСМП!G42+ДГБ!G42+'ГП 1'!G42+'ГП 3'!G42+Стом!G42+Роддом!G42+УЗО!G42</f>
        <v>1150000</v>
      </c>
      <c r="H42" s="61">
        <f>'ГБ №1'!H42+БСМП!H42+ДГБ!H42+'ГП 1'!H42+'ГП 3'!H42+Стом!H42+Роддом!H42+УЗО!H42</f>
        <v>0</v>
      </c>
      <c r="I42" s="61">
        <f>'ГБ №1'!I42+БСМП!I42+ДГБ!I42+'ГП 1'!I42+'ГП 3'!I42+Стом!I42+Роддом!I42+УЗО!I42</f>
        <v>1051570.62</v>
      </c>
      <c r="J42" s="61">
        <f>'ГБ №1'!J42+БСМП!J42+ДГБ!J42+'ГП 1'!J42+'ГП 3'!J42+Стом!J42+Роддом!J42+УЗО!J42</f>
        <v>0</v>
      </c>
      <c r="K42" s="61">
        <f>'ГБ №1'!K42+БСМП!K42+ДГБ!K42+'ГП 1'!K42+'ГП 3'!K42+Стом!K42+Роддом!K42+УЗО!K42</f>
        <v>0</v>
      </c>
      <c r="L42" s="61">
        <f>'ГБ №1'!L42+БСМП!L42+ДГБ!L42+'ГП 1'!L42+'ГП 3'!L42+Стом!L42+Роддом!L42+УЗО!L42</f>
        <v>1051570.62</v>
      </c>
      <c r="M42" s="61">
        <f>'ГБ №1'!M42+БСМП!M42+ДГБ!M42+'ГП 1'!M42+'ГП 3'!M42+Стом!M42+Роддом!M42+УЗО!M42</f>
        <v>0</v>
      </c>
      <c r="N42" s="61">
        <f>'ГБ №1'!N42+БСМП!N42+ДГБ!N42+'ГП 1'!N42+'ГП 3'!N42+Стом!N42+Роддом!N42+УЗО!N42</f>
        <v>1051570.62</v>
      </c>
      <c r="O42" s="61">
        <f>'ГБ №1'!O42+БСМП!O42+ДГБ!O42+'ГП 1'!O42+'ГП 3'!O42+Стом!O42+Роддом!O42+УЗО!O42</f>
        <v>0</v>
      </c>
      <c r="P42" s="61">
        <f>'ГБ №1'!P42+БСМП!P42+ДГБ!P42+'ГП 1'!P42+'ГП 3'!P42+Стом!P42+Роддом!P42+УЗО!P42</f>
        <v>0</v>
      </c>
      <c r="Q42" s="61">
        <f>'ГБ №1'!Q42+БСМП!Q42+ДГБ!Q42+'ГП 1'!Q42+'ГП 3'!Q42+Стом!Q42+Роддом!Q42+УЗО!Q42</f>
        <v>1051570.62</v>
      </c>
      <c r="R42" s="61">
        <f>'ГБ №1'!R42+БСМП!R42+ДГБ!R42+'ГП 1'!R42+'ГП 3'!R42+Стом!R42+Роддом!R42+УЗО!R42</f>
        <v>0</v>
      </c>
    </row>
    <row r="43" spans="1:18" s="145" customFormat="1" ht="15">
      <c r="A43" s="529"/>
      <c r="B43" s="535" t="s">
        <v>1000</v>
      </c>
      <c r="C43" s="218"/>
      <c r="D43" s="61">
        <f>'ГБ №1'!D43+БСМП!D43+ДГБ!D43+'ГП 1'!D43+'ГП 3'!D43+Стом!D43+Роддом!D43+УЗО!D43</f>
        <v>0</v>
      </c>
      <c r="E43" s="61">
        <f>'ГБ №1'!E43+БСМП!E43+ДГБ!E43+'ГП 1'!E43+'ГП 3'!E43+Стом!E43+Роддом!E43+УЗО!E43</f>
        <v>0</v>
      </c>
      <c r="F43" s="61">
        <f>'ГБ №1'!F43+БСМП!F43+ДГБ!F43+'ГП 1'!F43+'ГП 3'!F43+Стом!F43+Роддом!F43+УЗО!F43</f>
        <v>0</v>
      </c>
      <c r="G43" s="61">
        <f>'ГБ №1'!G43+БСМП!G43+ДГБ!G43+'ГП 1'!G43+'ГП 3'!G43+Стом!G43+Роддом!G43+УЗО!G43</f>
        <v>0</v>
      </c>
      <c r="H43" s="61">
        <f>'ГБ №1'!H43+БСМП!H43+ДГБ!H43+'ГП 1'!H43+'ГП 3'!H43+Стом!H43+Роддом!H43+УЗО!H43</f>
        <v>0</v>
      </c>
      <c r="I43" s="61">
        <f>'ГБ №1'!I43+БСМП!I43+ДГБ!I43+'ГП 1'!I43+'ГП 3'!I43+Стом!I43+Роддом!I43+УЗО!I43</f>
        <v>0</v>
      </c>
      <c r="J43" s="61">
        <f>'ГБ №1'!J43+БСМП!J43+ДГБ!J43+'ГП 1'!J43+'ГП 3'!J43+Стом!J43+Роддом!J43+УЗО!J43</f>
        <v>0</v>
      </c>
      <c r="K43" s="61">
        <f>'ГБ №1'!K43+БСМП!K43+ДГБ!K43+'ГП 1'!K43+'ГП 3'!K43+Стом!K43+Роддом!K43+УЗО!K43</f>
        <v>0</v>
      </c>
      <c r="L43" s="61">
        <f>'ГБ №1'!L43+БСМП!L43+ДГБ!L43+'ГП 1'!L43+'ГП 3'!L43+Стом!L43+Роддом!L43+УЗО!L43</f>
        <v>0</v>
      </c>
      <c r="M43" s="61">
        <f>'ГБ №1'!M43+БСМП!M43+ДГБ!M43+'ГП 1'!M43+'ГП 3'!M43+Стом!M43+Роддом!M43+УЗО!M43</f>
        <v>0</v>
      </c>
      <c r="N43" s="61">
        <f>'ГБ №1'!N43+БСМП!N43+ДГБ!N43+'ГП 1'!N43+'ГП 3'!N43+Стом!N43+Роддом!N43+УЗО!N43</f>
        <v>0</v>
      </c>
      <c r="O43" s="61">
        <f>'ГБ №1'!O43+БСМП!O43+ДГБ!O43+'ГП 1'!O43+'ГП 3'!O43+Стом!O43+Роддом!O43+УЗО!O43</f>
        <v>0</v>
      </c>
      <c r="P43" s="61">
        <f>'ГБ №1'!P43+БСМП!P43+ДГБ!P43+'ГП 1'!P43+'ГП 3'!P43+Стом!P43+Роддом!P43+УЗО!P43</f>
        <v>0</v>
      </c>
      <c r="Q43" s="61">
        <f>'ГБ №1'!Q43+БСМП!Q43+ДГБ!Q43+'ГП 1'!Q43+'ГП 3'!Q43+Стом!Q43+Роддом!Q43+УЗО!Q43</f>
        <v>0</v>
      </c>
      <c r="R43" s="61">
        <f>'ГБ №1'!R43+БСМП!R43+ДГБ!R43+'ГП 1'!R43+'ГП 3'!R43+Стом!R43+Роддом!R43+УЗО!R43</f>
        <v>0</v>
      </c>
    </row>
    <row r="44" spans="1:18" s="145" customFormat="1" ht="15">
      <c r="A44" s="529"/>
      <c r="B44" s="535" t="s">
        <v>1000</v>
      </c>
      <c r="C44" s="218" t="s">
        <v>1096</v>
      </c>
      <c r="D44" s="61">
        <f>'ГБ №1'!D44+БСМП!D44+ДГБ!D44+'ГП 1'!D44+'ГП 3'!D44+Стом!D44+Роддом!D44+УЗО!D44</f>
        <v>4467800</v>
      </c>
      <c r="E44" s="61">
        <f>'ГБ №1'!E44+БСМП!E44+ДГБ!E44+'ГП 1'!E44+'ГП 3'!E44+Стом!E44+Роддом!E44+УЗО!E44</f>
        <v>0</v>
      </c>
      <c r="F44" s="61">
        <f>'ГБ №1'!F44+БСМП!F44+ДГБ!F44+'ГП 1'!F44+'ГП 3'!F44+Стом!F44+Роддом!F44+УЗО!F44</f>
        <v>4467800</v>
      </c>
      <c r="G44" s="61">
        <f>'ГБ №1'!G44+БСМП!G44+ДГБ!G44+'ГП 1'!G44+'ГП 3'!G44+Стом!G44+Роддом!G44+УЗО!G44</f>
        <v>0</v>
      </c>
      <c r="H44" s="61">
        <f>'ГБ №1'!H44+БСМП!H44+ДГБ!H44+'ГП 1'!H44+'ГП 3'!H44+Стом!H44+Роддом!H44+УЗО!H44</f>
        <v>0</v>
      </c>
      <c r="I44" s="61">
        <f>'ГБ №1'!I44+БСМП!I44+ДГБ!I44+'ГП 1'!I44+'ГП 3'!I44+Стом!I44+Роддом!I44+УЗО!I44</f>
        <v>4467800</v>
      </c>
      <c r="J44" s="61">
        <f>'ГБ №1'!J44+БСМП!J44+ДГБ!J44+'ГП 1'!J44+'ГП 3'!J44+Стом!J44+Роддом!J44+УЗО!J44</f>
        <v>0</v>
      </c>
      <c r="K44" s="61">
        <f>'ГБ №1'!K44+БСМП!K44+ДГБ!K44+'ГП 1'!K44+'ГП 3'!K44+Стом!K44+Роддом!K44+УЗО!K44</f>
        <v>4467800</v>
      </c>
      <c r="L44" s="61">
        <f>'ГБ №1'!L44+БСМП!L44+ДГБ!L44+'ГП 1'!L44+'ГП 3'!L44+Стом!L44+Роддом!L44+УЗО!L44</f>
        <v>0</v>
      </c>
      <c r="M44" s="61">
        <f>'ГБ №1'!M44+БСМП!M44+ДГБ!M44+'ГП 1'!M44+'ГП 3'!M44+Стом!M44+Роддом!M44+УЗО!M44</f>
        <v>0</v>
      </c>
      <c r="N44" s="61">
        <f>'ГБ №1'!N44+БСМП!N44+ДГБ!N44+'ГП 1'!N44+'ГП 3'!N44+Стом!N44+Роддом!N44+УЗО!N44</f>
        <v>4467800</v>
      </c>
      <c r="O44" s="61">
        <f>'ГБ №1'!O44+БСМП!O44+ДГБ!O44+'ГП 1'!O44+'ГП 3'!O44+Стом!O44+Роддом!O44+УЗО!O44</f>
        <v>0</v>
      </c>
      <c r="P44" s="61">
        <f>'ГБ №1'!P44+БСМП!P44+ДГБ!P44+'ГП 1'!P44+'ГП 3'!P44+Стом!P44+Роддом!P44+УЗО!P44</f>
        <v>4467800</v>
      </c>
      <c r="Q44" s="61">
        <f>'ГБ №1'!Q44+БСМП!Q44+ДГБ!Q44+'ГП 1'!Q44+'ГП 3'!Q44+Стом!Q44+Роддом!Q44+УЗО!Q44</f>
        <v>0</v>
      </c>
      <c r="R44" s="61">
        <f>'ГБ №1'!R44+БСМП!R44+ДГБ!R44+'ГП 1'!R44+'ГП 3'!R44+Стом!R44+Роддом!R44+УЗО!R44</f>
        <v>0</v>
      </c>
    </row>
    <row r="45" spans="1:18" s="559" customFormat="1" ht="38.25">
      <c r="A45" s="544">
        <v>7</v>
      </c>
      <c r="B45" s="557" t="s">
        <v>1215</v>
      </c>
      <c r="C45" s="545" t="s">
        <v>1007</v>
      </c>
      <c r="D45" s="558">
        <f>'ГБ №1'!D45+БСМП!D45+ДГБ!D45+'ГП 1'!D45+'ГП 3'!D45+Стом!D45+Роддом!D45+УЗО!D45</f>
        <v>464100</v>
      </c>
      <c r="E45" s="558">
        <f>'ГБ №1'!E45+БСМП!E45+ДГБ!E45+'ГП 1'!E45+'ГП 3'!E45+Стом!E45+Роддом!E45+УЗО!E45</f>
        <v>0</v>
      </c>
      <c r="F45" s="558">
        <f>'ГБ №1'!F45+БСМП!F45+ДГБ!F45+'ГП 1'!F45+'ГП 3'!F45+Стом!F45+Роддом!F45+УЗО!F45</f>
        <v>0</v>
      </c>
      <c r="G45" s="558">
        <f>'ГБ №1'!G45+БСМП!G45+ДГБ!G45+'ГП 1'!G45+'ГП 3'!G45+Стом!G45+Роддом!G45+УЗО!G45</f>
        <v>464100</v>
      </c>
      <c r="H45" s="558">
        <f>'ГБ №1'!H45+БСМП!H45+ДГБ!H45+'ГП 1'!H45+'ГП 3'!H45+Стом!H45+Роддом!H45+УЗО!H45</f>
        <v>0</v>
      </c>
      <c r="I45" s="558">
        <f>'ГБ №1'!I45+БСМП!I45+ДГБ!I45+'ГП 1'!I45+'ГП 3'!I45+Стом!I45+Роддом!I45+УЗО!I45</f>
        <v>390090.1</v>
      </c>
      <c r="J45" s="558">
        <f>'ГБ №1'!J45+БСМП!J45+ДГБ!J45+'ГП 1'!J45+'ГП 3'!J45+Стом!J45+Роддом!J45+УЗО!J45</f>
        <v>0</v>
      </c>
      <c r="K45" s="558">
        <f>'ГБ №1'!K45+БСМП!K45+ДГБ!K45+'ГП 1'!K45+'ГП 3'!K45+Стом!K45+Роддом!K45+УЗО!K45</f>
        <v>0</v>
      </c>
      <c r="L45" s="558">
        <f>'ГБ №1'!L45+БСМП!L45+ДГБ!L45+'ГП 1'!L45+'ГП 3'!L45+Стом!L45+Роддом!L45+УЗО!L45</f>
        <v>390090.1</v>
      </c>
      <c r="M45" s="558">
        <f>'ГБ №1'!M45+БСМП!M45+ДГБ!M45+'ГП 1'!M45+'ГП 3'!M45+Стом!M45+Роддом!M45+УЗО!M45</f>
        <v>0</v>
      </c>
      <c r="N45" s="558">
        <f>'ГБ №1'!N45+БСМП!N45+ДГБ!N45+'ГП 1'!N45+'ГП 3'!N45+Стом!N45+Роддом!N45+УЗО!N45</f>
        <v>390090.1</v>
      </c>
      <c r="O45" s="558">
        <f>'ГБ №1'!O45+БСМП!O45+ДГБ!O45+'ГП 1'!O45+'ГП 3'!O45+Стом!O45+Роддом!O45+УЗО!O45</f>
        <v>0</v>
      </c>
      <c r="P45" s="558">
        <f>'ГБ №1'!P45+БСМП!P45+ДГБ!P45+'ГП 1'!P45+'ГП 3'!P45+Стом!P45+Роддом!P45+УЗО!P45</f>
        <v>0</v>
      </c>
      <c r="Q45" s="558">
        <f>'ГБ №1'!Q45+БСМП!Q45+ДГБ!Q45+'ГП 1'!Q45+'ГП 3'!Q45+Стом!Q45+Роддом!Q45+УЗО!Q45</f>
        <v>390090.1</v>
      </c>
      <c r="R45" s="558">
        <f>'ГБ №1'!R45+БСМП!R45+ДГБ!R45+'ГП 1'!R45+'ГП 3'!R45+Стом!R45+Роддом!R45+УЗО!R45</f>
        <v>0</v>
      </c>
    </row>
    <row r="46" spans="1:18" s="145" customFormat="1" ht="15">
      <c r="A46" s="529"/>
      <c r="B46" s="158" t="s">
        <v>452</v>
      </c>
      <c r="C46" s="218" t="s">
        <v>1010</v>
      </c>
      <c r="D46" s="61">
        <f>'ГБ №1'!D46+БСМП!D46+ДГБ!D46+'ГП 1'!D46+'ГП 3'!D46+Стом!D46+Роддом!D46+УЗО!D46</f>
        <v>464100</v>
      </c>
      <c r="E46" s="61">
        <f>'ГБ №1'!E46+БСМП!E46+ДГБ!E46+'ГП 1'!E46+'ГП 3'!E46+Стом!E46+Роддом!E46+УЗО!E46</f>
        <v>0</v>
      </c>
      <c r="F46" s="61">
        <f>'ГБ №1'!F46+БСМП!F46+ДГБ!F46+'ГП 1'!F46+'ГП 3'!F46+Стом!F46+Роддом!F46+УЗО!F46</f>
        <v>0</v>
      </c>
      <c r="G46" s="61">
        <f>'ГБ №1'!G46+БСМП!G46+ДГБ!G46+'ГП 1'!G46+'ГП 3'!G46+Стом!G46+Роддом!G46+УЗО!G46</f>
        <v>464100</v>
      </c>
      <c r="H46" s="61">
        <f>'ГБ №1'!H46+БСМП!H46+ДГБ!H46+'ГП 1'!H46+'ГП 3'!H46+Стом!H46+Роддом!H46+УЗО!H46</f>
        <v>0</v>
      </c>
      <c r="I46" s="61">
        <f>'ГБ №1'!I46+БСМП!I46+ДГБ!I46+'ГП 1'!I46+'ГП 3'!I46+Стом!I46+Роддом!I46+УЗО!I46</f>
        <v>390090.1</v>
      </c>
      <c r="J46" s="61">
        <f>'ГБ №1'!J46+БСМП!J46+ДГБ!J46+'ГП 1'!J46+'ГП 3'!J46+Стом!J46+Роддом!J46+УЗО!J46</f>
        <v>0</v>
      </c>
      <c r="K46" s="61">
        <f>'ГБ №1'!K46+БСМП!K46+ДГБ!K46+'ГП 1'!K46+'ГП 3'!K46+Стом!K46+Роддом!K46+УЗО!K46</f>
        <v>0</v>
      </c>
      <c r="L46" s="61">
        <f>'ГБ №1'!L46+БСМП!L46+ДГБ!L46+'ГП 1'!L46+'ГП 3'!L46+Стом!L46+Роддом!L46+УЗО!L46</f>
        <v>390090.1</v>
      </c>
      <c r="M46" s="61">
        <f>'ГБ №1'!M46+БСМП!M46+ДГБ!M46+'ГП 1'!M46+'ГП 3'!M46+Стом!M46+Роддом!M46+УЗО!M46</f>
        <v>0</v>
      </c>
      <c r="N46" s="61">
        <f>'ГБ №1'!N46+БСМП!N46+ДГБ!N46+'ГП 1'!N46+'ГП 3'!N46+Стом!N46+Роддом!N46+УЗО!N46</f>
        <v>390090.1</v>
      </c>
      <c r="O46" s="61">
        <f>'ГБ №1'!O46+БСМП!O46+ДГБ!O46+'ГП 1'!O46+'ГП 3'!O46+Стом!O46+Роддом!O46+УЗО!O46</f>
        <v>0</v>
      </c>
      <c r="P46" s="61">
        <f>'ГБ №1'!P46+БСМП!P46+ДГБ!P46+'ГП 1'!P46+'ГП 3'!P46+Стом!P46+Роддом!P46+УЗО!P46</f>
        <v>0</v>
      </c>
      <c r="Q46" s="61">
        <f>'ГБ №1'!Q46+БСМП!Q46+ДГБ!Q46+'ГП 1'!Q46+'ГП 3'!Q46+Стом!Q46+Роддом!Q46+УЗО!Q46</f>
        <v>390090.1</v>
      </c>
      <c r="R46" s="61">
        <f>'ГБ №1'!R46+БСМП!R46+ДГБ!R46+'ГП 1'!R46+'ГП 3'!R46+Стом!R46+Роддом!R46+УЗО!R46</f>
        <v>0</v>
      </c>
    </row>
    <row r="47" spans="1:18" s="559" customFormat="1" ht="25.5">
      <c r="A47" s="544">
        <v>8</v>
      </c>
      <c r="B47" s="557" t="s">
        <v>1216</v>
      </c>
      <c r="C47" s="545" t="s">
        <v>1007</v>
      </c>
      <c r="D47" s="558">
        <f>'ГБ №1'!D47+БСМП!D47+ДГБ!D47+'ГП 1'!D47+'ГП 3'!D47+Стом!D47+Роддом!D47+УЗО!D47</f>
        <v>15969700</v>
      </c>
      <c r="E47" s="558">
        <f>'ГБ №1'!E47+БСМП!E47+ДГБ!E47+'ГП 1'!E47+'ГП 3'!E47+Стом!E47+Роддом!E47+УЗО!E47</f>
        <v>0</v>
      </c>
      <c r="F47" s="558">
        <f>'ГБ №1'!F47+БСМП!F47+ДГБ!F47+'ГП 1'!F47+'ГП 3'!F47+Стом!F47+Роддом!F47+УЗО!F47</f>
        <v>0</v>
      </c>
      <c r="G47" s="558">
        <f>'ГБ №1'!G47+БСМП!G47+ДГБ!G47+'ГП 1'!G47+'ГП 3'!G47+Стом!G47+Роддом!G47+УЗО!G47</f>
        <v>15969700</v>
      </c>
      <c r="H47" s="558">
        <f>'ГБ №1'!H47+БСМП!H47+ДГБ!H47+'ГП 1'!H47+'ГП 3'!H47+Стом!H47+Роддом!H47+УЗО!H47</f>
        <v>0</v>
      </c>
      <c r="I47" s="558">
        <f>'ГБ №1'!I47+БСМП!I47+ДГБ!I47+'ГП 1'!I47+'ГП 3'!I47+Стом!I47+Роддом!I47+УЗО!I47</f>
        <v>15383631.64</v>
      </c>
      <c r="J47" s="558">
        <f>'ГБ №1'!J47+БСМП!J47+ДГБ!J47+'ГП 1'!J47+'ГП 3'!J47+Стом!J47+Роддом!J47+УЗО!J47</f>
        <v>0</v>
      </c>
      <c r="K47" s="558">
        <f>'ГБ №1'!K47+БСМП!K47+ДГБ!K47+'ГП 1'!K47+'ГП 3'!K47+Стом!K47+Роддом!K47+УЗО!K47</f>
        <v>0</v>
      </c>
      <c r="L47" s="558">
        <f>'ГБ №1'!L47+БСМП!L47+ДГБ!L47+'ГП 1'!L47+'ГП 3'!L47+Стом!L47+Роддом!L47+УЗО!L47</f>
        <v>15383631.64</v>
      </c>
      <c r="M47" s="558">
        <f>'ГБ №1'!M47+БСМП!M47+ДГБ!M47+'ГП 1'!M47+'ГП 3'!M47+Стом!M47+Роддом!M47+УЗО!M47</f>
        <v>0</v>
      </c>
      <c r="N47" s="558">
        <f>'ГБ №1'!N47+БСМП!N47+ДГБ!N47+'ГП 1'!N47+'ГП 3'!N47+Стом!N47+Роддом!N47+УЗО!N47</f>
        <v>15382501.73</v>
      </c>
      <c r="O47" s="558">
        <f>'ГБ №1'!O47+БСМП!O47+ДГБ!O47+'ГП 1'!O47+'ГП 3'!O47+Стом!O47+Роддом!O47+УЗО!O47</f>
        <v>0</v>
      </c>
      <c r="P47" s="558">
        <f>'ГБ №1'!P47+БСМП!P47+ДГБ!P47+'ГП 1'!P47+'ГП 3'!P47+Стом!P47+Роддом!P47+УЗО!P47</f>
        <v>0</v>
      </c>
      <c r="Q47" s="558">
        <f>'ГБ №1'!Q47+БСМП!Q47+ДГБ!Q47+'ГП 1'!Q47+'ГП 3'!Q47+Стом!Q47+Роддом!Q47+УЗО!Q47</f>
        <v>15382501.73</v>
      </c>
      <c r="R47" s="558">
        <f>'ГБ №1'!R47+БСМП!R47+ДГБ!R47+'ГП 1'!R47+'ГП 3'!R47+Стом!R47+Роддом!R47+УЗО!R47</f>
        <v>0</v>
      </c>
    </row>
    <row r="48" spans="1:18" s="145" customFormat="1" ht="15">
      <c r="A48" s="529"/>
      <c r="B48" s="158" t="s">
        <v>452</v>
      </c>
      <c r="C48" s="218" t="s">
        <v>1081</v>
      </c>
      <c r="D48" s="61">
        <f>'ГБ №1'!D48+БСМП!D48+ДГБ!D48+'ГП 1'!D48+'ГП 3'!D48+Стом!D48+Роддом!D48+УЗО!D48</f>
        <v>6660100</v>
      </c>
      <c r="E48" s="61">
        <f>'ГБ №1'!E48+БСМП!E48+ДГБ!E48+'ГП 1'!E48+'ГП 3'!E48+Стом!E48+Роддом!E48+УЗО!E48</f>
        <v>0</v>
      </c>
      <c r="F48" s="61">
        <f>'ГБ №1'!F48+БСМП!F48+ДГБ!F48+'ГП 1'!F48+'ГП 3'!F48+Стом!F48+Роддом!F48+УЗО!F48</f>
        <v>0</v>
      </c>
      <c r="G48" s="61">
        <f>'ГБ №1'!G48+БСМП!G48+ДГБ!G48+'ГП 1'!G48+'ГП 3'!G48+Стом!G48+Роддом!G48+УЗО!G48</f>
        <v>6660100</v>
      </c>
      <c r="H48" s="61">
        <f>'ГБ №1'!H48+БСМП!H48+ДГБ!H48+'ГП 1'!H48+'ГП 3'!H48+Стом!H48+Роддом!H48+УЗО!H48</f>
        <v>0</v>
      </c>
      <c r="I48" s="61">
        <f>'ГБ №1'!I48+БСМП!I48+ДГБ!I48+'ГП 1'!I48+'ГП 3'!I48+Стом!I48+Роддом!I48+УЗО!I48</f>
        <v>6297524.38</v>
      </c>
      <c r="J48" s="61">
        <f>'ГБ №1'!J48+БСМП!J48+ДГБ!J48+'ГП 1'!J48+'ГП 3'!J48+Стом!J48+Роддом!J48+УЗО!J48</f>
        <v>0</v>
      </c>
      <c r="K48" s="61">
        <f>'ГБ №1'!K48+БСМП!K48+ДГБ!K48+'ГП 1'!K48+'ГП 3'!K48+Стом!K48+Роддом!K48+УЗО!K48</f>
        <v>0</v>
      </c>
      <c r="L48" s="61">
        <f>'ГБ №1'!L48+БСМП!L48+ДГБ!L48+'ГП 1'!L48+'ГП 3'!L48+Стом!L48+Роддом!L48+УЗО!L48</f>
        <v>6297524.38</v>
      </c>
      <c r="M48" s="61">
        <f>'ГБ №1'!M48+БСМП!M48+ДГБ!M48+'ГП 1'!M48+'ГП 3'!M48+Стом!M48+Роддом!M48+УЗО!M48</f>
        <v>0</v>
      </c>
      <c r="N48" s="61">
        <f>'ГБ №1'!N48+БСМП!N48+ДГБ!N48+'ГП 1'!N48+'ГП 3'!N48+Стом!N48+Роддом!N48+УЗО!N48</f>
        <v>6296394.47</v>
      </c>
      <c r="O48" s="61">
        <f>'ГБ №1'!O48+БСМП!O48+ДГБ!O48+'ГП 1'!O48+'ГП 3'!O48+Стом!O48+Роддом!O48+УЗО!O48</f>
        <v>0</v>
      </c>
      <c r="P48" s="61">
        <f>'ГБ №1'!P48+БСМП!P48+ДГБ!P48+'ГП 1'!P48+'ГП 3'!P48+Стом!P48+Роддом!P48+УЗО!P48</f>
        <v>0</v>
      </c>
      <c r="Q48" s="61">
        <f>'ГБ №1'!Q48+БСМП!Q48+ДГБ!Q48+'ГП 1'!Q48+'ГП 3'!Q48+Стом!Q48+Роддом!Q48+УЗО!Q48</f>
        <v>6296394.47</v>
      </c>
      <c r="R48" s="61">
        <f>'ГБ №1'!R48+БСМП!R48+ДГБ!R48+'ГП 1'!R48+'ГП 3'!R48+Стом!R48+Роддом!R48+УЗО!R48</f>
        <v>0</v>
      </c>
    </row>
    <row r="49" spans="1:18" s="145" customFormat="1" ht="15">
      <c r="A49" s="159"/>
      <c r="B49" s="158" t="s">
        <v>452</v>
      </c>
      <c r="C49" s="218" t="s">
        <v>1082</v>
      </c>
      <c r="D49" s="61">
        <f>'ГБ №1'!D49+БСМП!D49+ДГБ!D49+'ГП 1'!D49+'ГП 3'!D49+Стом!D49+Роддом!D49+УЗО!D49</f>
        <v>1030800</v>
      </c>
      <c r="E49" s="61">
        <f>'ГБ №1'!E49+БСМП!E49+ДГБ!E49+'ГП 1'!E49+'ГП 3'!E49+Стом!E49+Роддом!E49+УЗО!E49</f>
        <v>0</v>
      </c>
      <c r="F49" s="61">
        <f>'ГБ №1'!F49+БСМП!F49+ДГБ!F49+'ГП 1'!F49+'ГП 3'!F49+Стом!F49+Роддом!F49+УЗО!F49</f>
        <v>0</v>
      </c>
      <c r="G49" s="61">
        <f>'ГБ №1'!G49+БСМП!G49+ДГБ!G49+'ГП 1'!G49+'ГП 3'!G49+Стом!G49+Роддом!G49+УЗО!G49</f>
        <v>1030800</v>
      </c>
      <c r="H49" s="61">
        <f>'ГБ №1'!H49+БСМП!H49+ДГБ!H49+'ГП 1'!H49+'ГП 3'!H49+Стом!H49+Роддом!H49+УЗО!H49</f>
        <v>0</v>
      </c>
      <c r="I49" s="61">
        <f>'ГБ №1'!I49+БСМП!I49+ДГБ!I49+'ГП 1'!I49+'ГП 3'!I49+Стом!I49+Роддом!I49+УЗО!I49</f>
        <v>1019341.76</v>
      </c>
      <c r="J49" s="61">
        <f>'ГБ №1'!J49+БСМП!J49+ДГБ!J49+'ГП 1'!J49+'ГП 3'!J49+Стом!J49+Роддом!J49+УЗО!J49</f>
        <v>0</v>
      </c>
      <c r="K49" s="61">
        <f>'ГБ №1'!K49+БСМП!K49+ДГБ!K49+'ГП 1'!K49+'ГП 3'!K49+Стом!K49+Роддом!K49+УЗО!K49</f>
        <v>0</v>
      </c>
      <c r="L49" s="61">
        <f>'ГБ №1'!L49+БСМП!L49+ДГБ!L49+'ГП 1'!L49+'ГП 3'!L49+Стом!L49+Роддом!L49+УЗО!L49</f>
        <v>1019341.76</v>
      </c>
      <c r="M49" s="61">
        <f>'ГБ №1'!M49+БСМП!M49+ДГБ!M49+'ГП 1'!M49+'ГП 3'!M49+Стом!M49+Роддом!M49+УЗО!M49</f>
        <v>0</v>
      </c>
      <c r="N49" s="61">
        <f>'ГБ №1'!N49+БСМП!N49+ДГБ!N49+'ГП 1'!N49+'ГП 3'!N49+Стом!N49+Роддом!N49+УЗО!N49</f>
        <v>1019341.76</v>
      </c>
      <c r="O49" s="61">
        <f>'ГБ №1'!O49+БСМП!O49+ДГБ!O49+'ГП 1'!O49+'ГП 3'!O49+Стом!O49+Роддом!O49+УЗО!O49</f>
        <v>0</v>
      </c>
      <c r="P49" s="61">
        <f>'ГБ №1'!P49+БСМП!P49+ДГБ!P49+'ГП 1'!P49+'ГП 3'!P49+Стом!P49+Роддом!P49+УЗО!P49</f>
        <v>0</v>
      </c>
      <c r="Q49" s="61">
        <f>'ГБ №1'!Q49+БСМП!Q49+ДГБ!Q49+'ГП 1'!Q49+'ГП 3'!Q49+Стом!Q49+Роддом!Q49+УЗО!Q49</f>
        <v>1019341.76</v>
      </c>
      <c r="R49" s="61">
        <f>'ГБ №1'!R49+БСМП!R49+ДГБ!R49+'ГП 1'!R49+'ГП 3'!R49+Стом!R49+Роддом!R49+УЗО!R49</f>
        <v>0</v>
      </c>
    </row>
    <row r="50" spans="1:18" s="145" customFormat="1" ht="15">
      <c r="A50" s="159"/>
      <c r="B50" s="158" t="s">
        <v>452</v>
      </c>
      <c r="C50" s="218" t="s">
        <v>1200</v>
      </c>
      <c r="D50" s="61">
        <f>'ГБ №1'!D50+БСМП!D50+ДГБ!D50+'ГП 1'!D50+'ГП 3'!D50+Стом!D50+Роддом!D50+УЗО!D50</f>
        <v>24100</v>
      </c>
      <c r="E50" s="61">
        <f>'ГБ №1'!E50+БСМП!E50+ДГБ!E50+'ГП 1'!E50+'ГП 3'!E50+Стом!E50+Роддом!E50+УЗО!E50</f>
        <v>0</v>
      </c>
      <c r="F50" s="61">
        <f>'ГБ №1'!F50+БСМП!F50+ДГБ!F50+'ГП 1'!F50+'ГП 3'!F50+Стом!F50+Роддом!F50+УЗО!F50</f>
        <v>0</v>
      </c>
      <c r="G50" s="61">
        <f>'ГБ №1'!G50+БСМП!G50+ДГБ!G50+'ГП 1'!G50+'ГП 3'!G50+Стом!G50+Роддом!G50+УЗО!G50</f>
        <v>24100</v>
      </c>
      <c r="H50" s="61">
        <f>'ГБ №1'!H50+БСМП!H50+ДГБ!H50+'ГП 1'!H50+'ГП 3'!H50+Стом!H50+Роддом!H50+УЗО!H50</f>
        <v>0</v>
      </c>
      <c r="I50" s="61">
        <f>'ГБ №1'!I50+БСМП!I50+ДГБ!I50+'ГП 1'!I50+'ГП 3'!I50+Стом!I50+Роддом!I50+УЗО!I50</f>
        <v>24023.73</v>
      </c>
      <c r="J50" s="61">
        <f>'ГБ №1'!J50+БСМП!J50+ДГБ!J50+'ГП 1'!J50+'ГП 3'!J50+Стом!J50+Роддом!J50+УЗО!J50</f>
        <v>0</v>
      </c>
      <c r="K50" s="61">
        <f>'ГБ №1'!K50+БСМП!K50+ДГБ!K50+'ГП 1'!K50+'ГП 3'!K50+Стом!K50+Роддом!K50+УЗО!K50</f>
        <v>0</v>
      </c>
      <c r="L50" s="61">
        <f>'ГБ №1'!L50+БСМП!L50+ДГБ!L50+'ГП 1'!L50+'ГП 3'!L50+Стом!L50+Роддом!L50+УЗО!L50</f>
        <v>24023.73</v>
      </c>
      <c r="M50" s="61">
        <f>'ГБ №1'!M50+БСМП!M50+ДГБ!M50+'ГП 1'!M50+'ГП 3'!M50+Стом!M50+Роддом!M50+УЗО!M50</f>
        <v>0</v>
      </c>
      <c r="N50" s="61">
        <f>'ГБ №1'!N50+БСМП!N50+ДГБ!N50+'ГП 1'!N50+'ГП 3'!N50+Стом!N50+Роддом!N50+УЗО!N50</f>
        <v>24023.73</v>
      </c>
      <c r="O50" s="61">
        <f>'ГБ №1'!O50+БСМП!O50+ДГБ!O50+'ГП 1'!O50+'ГП 3'!O50+Стом!O50+Роддом!O50+УЗО!O50</f>
        <v>0</v>
      </c>
      <c r="P50" s="61">
        <f>'ГБ №1'!P50+БСМП!P50+ДГБ!P50+'ГП 1'!P50+'ГП 3'!P50+Стом!P50+Роддом!P50+УЗО!P50</f>
        <v>0</v>
      </c>
      <c r="Q50" s="61">
        <f>'ГБ №1'!Q50+БСМП!Q50+ДГБ!Q50+'ГП 1'!Q50+'ГП 3'!Q50+Стом!Q50+Роддом!Q50+УЗО!Q50</f>
        <v>24023.73</v>
      </c>
      <c r="R50" s="61">
        <f>'ГБ №1'!R50+БСМП!R50+ДГБ!R50+'ГП 1'!R50+'ГП 3'!R50+Стом!R50+Роддом!R50+УЗО!R50</f>
        <v>0</v>
      </c>
    </row>
    <row r="51" spans="1:18" s="145" customFormat="1" ht="15">
      <c r="A51" s="159"/>
      <c r="B51" s="158" t="s">
        <v>452</v>
      </c>
      <c r="C51" s="218" t="s">
        <v>1083</v>
      </c>
      <c r="D51" s="61">
        <f>'ГБ №1'!D51+БСМП!D51+ДГБ!D51+'ГП 1'!D51+'ГП 3'!D51+Стом!D51+Роддом!D51+УЗО!D51</f>
        <v>303900</v>
      </c>
      <c r="E51" s="61">
        <f>'ГБ №1'!E51+БСМП!E51+ДГБ!E51+'ГП 1'!E51+'ГП 3'!E51+Стом!E51+Роддом!E51+УЗО!E51</f>
        <v>0</v>
      </c>
      <c r="F51" s="61">
        <f>'ГБ №1'!F51+БСМП!F51+ДГБ!F51+'ГП 1'!F51+'ГП 3'!F51+Стом!F51+Роддом!F51+УЗО!F51</f>
        <v>0</v>
      </c>
      <c r="G51" s="61">
        <f>'ГБ №1'!G51+БСМП!G51+ДГБ!G51+'ГП 1'!G51+'ГП 3'!G51+Стом!G51+Роддом!G51+УЗО!G51</f>
        <v>303900</v>
      </c>
      <c r="H51" s="61">
        <f>'ГБ №1'!H51+БСМП!H51+ДГБ!H51+'ГП 1'!H51+'ГП 3'!H51+Стом!H51+Роддом!H51+УЗО!H51</f>
        <v>0</v>
      </c>
      <c r="I51" s="61">
        <f>'ГБ №1'!I51+БСМП!I51+ДГБ!I51+'ГП 1'!I51+'ГП 3'!I51+Стом!I51+Роддом!I51+УЗО!I51</f>
        <v>286573.71</v>
      </c>
      <c r="J51" s="61">
        <f>'ГБ №1'!J51+БСМП!J51+ДГБ!J51+'ГП 1'!J51+'ГП 3'!J51+Стом!J51+Роддом!J51+УЗО!J51</f>
        <v>0</v>
      </c>
      <c r="K51" s="61">
        <f>'ГБ №1'!K51+БСМП!K51+ДГБ!K51+'ГП 1'!K51+'ГП 3'!K51+Стом!K51+Роддом!K51+УЗО!K51</f>
        <v>0</v>
      </c>
      <c r="L51" s="61">
        <f>'ГБ №1'!L51+БСМП!L51+ДГБ!L51+'ГП 1'!L51+'ГП 3'!L51+Стом!L51+Роддом!L51+УЗО!L51</f>
        <v>286573.71</v>
      </c>
      <c r="M51" s="61">
        <f>'ГБ №1'!M51+БСМП!M51+ДГБ!M51+'ГП 1'!M51+'ГП 3'!M51+Стом!M51+Роддом!M51+УЗО!M51</f>
        <v>0</v>
      </c>
      <c r="N51" s="61">
        <f>'ГБ №1'!N51+БСМП!N51+ДГБ!N51+'ГП 1'!N51+'ГП 3'!N51+Стом!N51+Роддом!N51+УЗО!N51</f>
        <v>286573.71</v>
      </c>
      <c r="O51" s="61">
        <f>'ГБ №1'!O51+БСМП!O51+ДГБ!O51+'ГП 1'!O51+'ГП 3'!O51+Стом!O51+Роддом!O51+УЗО!O51</f>
        <v>0</v>
      </c>
      <c r="P51" s="61">
        <f>'ГБ №1'!P51+БСМП!P51+ДГБ!P51+'ГП 1'!P51+'ГП 3'!P51+Стом!P51+Роддом!P51+УЗО!P51</f>
        <v>0</v>
      </c>
      <c r="Q51" s="61">
        <f>'ГБ №1'!Q51+БСМП!Q51+ДГБ!Q51+'ГП 1'!Q51+'ГП 3'!Q51+Стом!Q51+Роддом!Q51+УЗО!Q51</f>
        <v>286573.71</v>
      </c>
      <c r="R51" s="61">
        <f>'ГБ №1'!R51+БСМП!R51+ДГБ!R51+'ГП 1'!R51+'ГП 3'!R51+Стом!R51+Роддом!R51+УЗО!R51</f>
        <v>0</v>
      </c>
    </row>
    <row r="52" spans="1:18" s="146" customFormat="1" ht="15">
      <c r="A52" s="159"/>
      <c r="B52" s="158" t="s">
        <v>452</v>
      </c>
      <c r="C52" s="218" t="s">
        <v>1084</v>
      </c>
      <c r="D52" s="61">
        <f>'ГБ №1'!D52+БСМП!D52+ДГБ!D52+'ГП 1'!D52+'ГП 3'!D52+Стом!D52+Роддом!D52+УЗО!D52</f>
        <v>3287700</v>
      </c>
      <c r="E52" s="61">
        <f>'ГБ №1'!E52+БСМП!E52+ДГБ!E52+'ГП 1'!E52+'ГП 3'!E52+Стом!E52+Роддом!E52+УЗО!E52</f>
        <v>0</v>
      </c>
      <c r="F52" s="61">
        <f>'ГБ №1'!F52+БСМП!F52+ДГБ!F52+'ГП 1'!F52+'ГП 3'!F52+Стом!F52+Роддом!F52+УЗО!F52</f>
        <v>0</v>
      </c>
      <c r="G52" s="61">
        <f>'ГБ №1'!G52+БСМП!G52+ДГБ!G52+'ГП 1'!G52+'ГП 3'!G52+Стом!G52+Роддом!G52+УЗО!G52</f>
        <v>3287700</v>
      </c>
      <c r="H52" s="61">
        <f>'ГБ №1'!H52+БСМП!H52+ДГБ!H52+'ГП 1'!H52+'ГП 3'!H52+Стом!H52+Роддом!H52+УЗО!H52</f>
        <v>0</v>
      </c>
      <c r="I52" s="61">
        <f>'ГБ №1'!I52+БСМП!I52+ДГБ!I52+'ГП 1'!I52+'ГП 3'!I52+Стом!I52+Роддом!I52+УЗО!I52</f>
        <v>3105916.84</v>
      </c>
      <c r="J52" s="61">
        <f>'ГБ №1'!J52+БСМП!J52+ДГБ!J52+'ГП 1'!J52+'ГП 3'!J52+Стом!J52+Роддом!J52+УЗО!J52</f>
        <v>0</v>
      </c>
      <c r="K52" s="61">
        <f>'ГБ №1'!K52+БСМП!K52+ДГБ!K52+'ГП 1'!K52+'ГП 3'!K52+Стом!K52+Роддом!K52+УЗО!K52</f>
        <v>0</v>
      </c>
      <c r="L52" s="61">
        <f>'ГБ №1'!L52+БСМП!L52+ДГБ!L52+'ГП 1'!L52+'ГП 3'!L52+Стом!L52+Роддом!L52+УЗО!L52</f>
        <v>3105916.84</v>
      </c>
      <c r="M52" s="61">
        <f>'ГБ №1'!M52+БСМП!M52+ДГБ!M52+'ГП 1'!M52+'ГП 3'!M52+Стом!M52+Роддом!M52+УЗО!M52</f>
        <v>0</v>
      </c>
      <c r="N52" s="61">
        <f>'ГБ №1'!N52+БСМП!N52+ДГБ!N52+'ГП 1'!N52+'ГП 3'!N52+Стом!N52+Роддом!N52+УЗО!N52</f>
        <v>3105916.84</v>
      </c>
      <c r="O52" s="61">
        <f>'ГБ №1'!O52+БСМП!O52+ДГБ!O52+'ГП 1'!O52+'ГП 3'!O52+Стом!O52+Роддом!O52+УЗО!O52</f>
        <v>0</v>
      </c>
      <c r="P52" s="61">
        <f>'ГБ №1'!P52+БСМП!P52+ДГБ!P52+'ГП 1'!P52+'ГП 3'!P52+Стом!P52+Роддом!P52+УЗО!P52</f>
        <v>0</v>
      </c>
      <c r="Q52" s="61">
        <f>'ГБ №1'!Q52+БСМП!Q52+ДГБ!Q52+'ГП 1'!Q52+'ГП 3'!Q52+Стом!Q52+Роддом!Q52+УЗО!Q52</f>
        <v>3105916.84</v>
      </c>
      <c r="R52" s="61">
        <f>'ГБ №1'!R52+БСМП!R52+ДГБ!R52+'ГП 1'!R52+'ГП 3'!R52+Стом!R52+Роддом!R52+УЗО!R52</f>
        <v>0</v>
      </c>
    </row>
    <row r="53" spans="1:18" s="145" customFormat="1" ht="15">
      <c r="A53" s="159"/>
      <c r="B53" s="158" t="s">
        <v>452</v>
      </c>
      <c r="C53" s="218" t="s">
        <v>1085</v>
      </c>
      <c r="D53" s="61">
        <f>'ГБ №1'!D53+БСМП!D53+ДГБ!D53+'ГП 1'!D53+'ГП 3'!D53+Стом!D53+Роддом!D53+УЗО!D53</f>
        <v>400</v>
      </c>
      <c r="E53" s="61">
        <f>'ГБ №1'!E53+БСМП!E53+ДГБ!E53+'ГП 1'!E53+'ГП 3'!E53+Стом!E53+Роддом!E53+УЗО!E53</f>
        <v>0</v>
      </c>
      <c r="F53" s="61">
        <f>'ГБ №1'!F53+БСМП!F53+ДГБ!F53+'ГП 1'!F53+'ГП 3'!F53+Стом!F53+Роддом!F53+УЗО!F53</f>
        <v>0</v>
      </c>
      <c r="G53" s="61">
        <f>'ГБ №1'!G53+БСМП!G53+ДГБ!G53+'ГП 1'!G53+'ГП 3'!G53+Стом!G53+Роддом!G53+УЗО!G53</f>
        <v>400</v>
      </c>
      <c r="H53" s="61">
        <f>'ГБ №1'!H53+БСМП!H53+ДГБ!H53+'ГП 1'!H53+'ГП 3'!H53+Стом!H53+Роддом!H53+УЗО!H53</f>
        <v>0</v>
      </c>
      <c r="I53" s="61">
        <f>'ГБ №1'!I53+БСМП!I53+ДГБ!I53+'ГП 1'!I53+'ГП 3'!I53+Стом!I53+Роддом!I53+УЗО!I53</f>
        <v>354.78</v>
      </c>
      <c r="J53" s="61">
        <f>'ГБ №1'!J53+БСМП!J53+ДГБ!J53+'ГП 1'!J53+'ГП 3'!J53+Стом!J53+Роддом!J53+УЗО!J53</f>
        <v>0</v>
      </c>
      <c r="K53" s="61">
        <f>'ГБ №1'!K53+БСМП!K53+ДГБ!K53+'ГП 1'!K53+'ГП 3'!K53+Стом!K53+Роддом!K53+УЗО!K53</f>
        <v>0</v>
      </c>
      <c r="L53" s="61">
        <f>'ГБ №1'!L53+БСМП!L53+ДГБ!L53+'ГП 1'!L53+'ГП 3'!L53+Стом!L53+Роддом!L53+УЗО!L53</f>
        <v>354.78</v>
      </c>
      <c r="M53" s="61">
        <f>'ГБ №1'!M53+БСМП!M53+ДГБ!M53+'ГП 1'!M53+'ГП 3'!M53+Стом!M53+Роддом!M53+УЗО!M53</f>
        <v>0</v>
      </c>
      <c r="N53" s="61">
        <f>'ГБ №1'!N53+БСМП!N53+ДГБ!N53+'ГП 1'!N53+'ГП 3'!N53+Стом!N53+Роддом!N53+УЗО!N53</f>
        <v>354.78</v>
      </c>
      <c r="O53" s="61">
        <f>'ГБ №1'!O53+БСМП!O53+ДГБ!O53+'ГП 1'!O53+'ГП 3'!O53+Стом!O53+Роддом!O53+УЗО!O53</f>
        <v>0</v>
      </c>
      <c r="P53" s="61">
        <f>'ГБ №1'!P53+БСМП!P53+ДГБ!P53+'ГП 1'!P53+'ГП 3'!P53+Стом!P53+Роддом!P53+УЗО!P53</f>
        <v>0</v>
      </c>
      <c r="Q53" s="61">
        <f>'ГБ №1'!Q53+БСМП!Q53+ДГБ!Q53+'ГП 1'!Q53+'ГП 3'!Q53+Стом!Q53+Роддом!Q53+УЗО!Q53</f>
        <v>354.78</v>
      </c>
      <c r="R53" s="61">
        <f>'ГБ №1'!R53+БСМП!R53+ДГБ!R53+'ГП 1'!R53+'ГП 3'!R53+Стом!R53+Роддом!R53+УЗО!R53</f>
        <v>0</v>
      </c>
    </row>
    <row r="54" spans="1:18" s="145" customFormat="1" ht="15">
      <c r="A54" s="159"/>
      <c r="B54" s="158" t="s">
        <v>452</v>
      </c>
      <c r="C54" s="218" t="s">
        <v>1086</v>
      </c>
      <c r="D54" s="61">
        <f>'ГБ №1'!D54+БСМП!D54+ДГБ!D54+'ГП 1'!D54+'ГП 3'!D54+Стом!D54+Роддом!D54+УЗО!D54</f>
        <v>112300</v>
      </c>
      <c r="E54" s="61">
        <f>'ГБ №1'!E54+БСМП!E54+ДГБ!E54+'ГП 1'!E54+'ГП 3'!E54+Стом!E54+Роддом!E54+УЗО!E54</f>
        <v>0</v>
      </c>
      <c r="F54" s="61">
        <f>'ГБ №1'!F54+БСМП!F54+ДГБ!F54+'ГП 1'!F54+'ГП 3'!F54+Стом!F54+Роддом!F54+УЗО!F54</f>
        <v>0</v>
      </c>
      <c r="G54" s="61">
        <f>'ГБ №1'!G54+БСМП!G54+ДГБ!G54+'ГП 1'!G54+'ГП 3'!G54+Стом!G54+Роддом!G54+УЗО!G54</f>
        <v>112300</v>
      </c>
      <c r="H54" s="61">
        <f>'ГБ №1'!H54+БСМП!H54+ДГБ!H54+'ГП 1'!H54+'ГП 3'!H54+Стом!H54+Роддом!H54+УЗО!H54</f>
        <v>0</v>
      </c>
      <c r="I54" s="61">
        <f>'ГБ №1'!I54+БСМП!I54+ДГБ!I54+'ГП 1'!I54+'ГП 3'!I54+Стом!I54+Роддом!I54+УЗО!I54</f>
        <v>99758.96</v>
      </c>
      <c r="J54" s="61">
        <f>'ГБ №1'!J54+БСМП!J54+ДГБ!J54+'ГП 1'!J54+'ГП 3'!J54+Стом!J54+Роддом!J54+УЗО!J54</f>
        <v>0</v>
      </c>
      <c r="K54" s="61">
        <f>'ГБ №1'!K54+БСМП!K54+ДГБ!K54+'ГП 1'!K54+'ГП 3'!K54+Стом!K54+Роддом!K54+УЗО!K54</f>
        <v>0</v>
      </c>
      <c r="L54" s="61">
        <f>'ГБ №1'!L54+БСМП!L54+ДГБ!L54+'ГП 1'!L54+'ГП 3'!L54+Стом!L54+Роддом!L54+УЗО!L54</f>
        <v>99758.96</v>
      </c>
      <c r="M54" s="61">
        <f>'ГБ №1'!M54+БСМП!M54+ДГБ!M54+'ГП 1'!M54+'ГП 3'!M54+Стом!M54+Роддом!M54+УЗО!M54</f>
        <v>0</v>
      </c>
      <c r="N54" s="61">
        <f>'ГБ №1'!N54+БСМП!N54+ДГБ!N54+'ГП 1'!N54+'ГП 3'!N54+Стом!N54+Роддом!N54+УЗО!N54</f>
        <v>99758.96</v>
      </c>
      <c r="O54" s="61">
        <f>'ГБ №1'!O54+БСМП!O54+ДГБ!O54+'ГП 1'!O54+'ГП 3'!O54+Стом!O54+Роддом!O54+УЗО!O54</f>
        <v>0</v>
      </c>
      <c r="P54" s="61">
        <f>'ГБ №1'!P54+БСМП!P54+ДГБ!P54+'ГП 1'!P54+'ГП 3'!P54+Стом!P54+Роддом!P54+УЗО!P54</f>
        <v>0</v>
      </c>
      <c r="Q54" s="61">
        <f>'ГБ №1'!Q54+БСМП!Q54+ДГБ!Q54+'ГП 1'!Q54+'ГП 3'!Q54+Стом!Q54+Роддом!Q54+УЗО!Q54</f>
        <v>99758.96</v>
      </c>
      <c r="R54" s="61">
        <f>'ГБ №1'!R54+БСМП!R54+ДГБ!R54+'ГП 1'!R54+'ГП 3'!R54+Стом!R54+Роддом!R54+УЗО!R54</f>
        <v>0</v>
      </c>
    </row>
    <row r="55" spans="1:18" s="145" customFormat="1" ht="15">
      <c r="A55" s="159"/>
      <c r="B55" s="158" t="s">
        <v>452</v>
      </c>
      <c r="C55" s="218" t="s">
        <v>1087</v>
      </c>
      <c r="D55" s="61">
        <f>'ГБ №1'!D55+БСМП!D55+ДГБ!D55+'ГП 1'!D55+'ГП 3'!D55+Стом!D55+Роддом!D55+УЗО!D55</f>
        <v>700</v>
      </c>
      <c r="E55" s="61">
        <f>'ГБ №1'!E55+БСМП!E55+ДГБ!E55+'ГП 1'!E55+'ГП 3'!E55+Стом!E55+Роддом!E55+УЗО!E55</f>
        <v>0</v>
      </c>
      <c r="F55" s="61">
        <f>'ГБ №1'!F55+БСМП!F55+ДГБ!F55+'ГП 1'!F55+'ГП 3'!F55+Стом!F55+Роддом!F55+УЗО!F55</f>
        <v>0</v>
      </c>
      <c r="G55" s="61">
        <f>'ГБ №1'!G55+БСМП!G55+ДГБ!G55+'ГП 1'!G55+'ГП 3'!G55+Стом!G55+Роддом!G55+УЗО!G55</f>
        <v>700</v>
      </c>
      <c r="H55" s="61">
        <f>'ГБ №1'!H55+БСМП!H55+ДГБ!H55+'ГП 1'!H55+'ГП 3'!H55+Стом!H55+Роддом!H55+УЗО!H55</f>
        <v>0</v>
      </c>
      <c r="I55" s="61">
        <f>'ГБ №1'!I55+БСМП!I55+ДГБ!I55+'ГП 1'!I55+'ГП 3'!I55+Стом!I55+Роддом!I55+УЗО!I55</f>
        <v>560</v>
      </c>
      <c r="J55" s="61">
        <f>'ГБ №1'!J55+БСМП!J55+ДГБ!J55+'ГП 1'!J55+'ГП 3'!J55+Стом!J55+Роддом!J55+УЗО!J55</f>
        <v>0</v>
      </c>
      <c r="K55" s="61">
        <f>'ГБ №1'!K55+БСМП!K55+ДГБ!K55+'ГП 1'!K55+'ГП 3'!K55+Стом!K55+Роддом!K55+УЗО!K55</f>
        <v>0</v>
      </c>
      <c r="L55" s="61">
        <f>'ГБ №1'!L55+БСМП!L55+ДГБ!L55+'ГП 1'!L55+'ГП 3'!L55+Стом!L55+Роддом!L55+УЗО!L55</f>
        <v>560</v>
      </c>
      <c r="M55" s="61">
        <f>'ГБ №1'!M55+БСМП!M55+ДГБ!M55+'ГП 1'!M55+'ГП 3'!M55+Стом!M55+Роддом!M55+УЗО!M55</f>
        <v>0</v>
      </c>
      <c r="N55" s="61">
        <f>'ГБ №1'!N55+БСМП!N55+ДГБ!N55+'ГП 1'!N55+'ГП 3'!N55+Стом!N55+Роддом!N55+УЗО!N55</f>
        <v>560</v>
      </c>
      <c r="O55" s="61">
        <f>'ГБ №1'!O55+БСМП!O55+ДГБ!O55+'ГП 1'!O55+'ГП 3'!O55+Стом!O55+Роддом!O55+УЗО!O55</f>
        <v>0</v>
      </c>
      <c r="P55" s="61">
        <f>'ГБ №1'!P55+БСМП!P55+ДГБ!P55+'ГП 1'!P55+'ГП 3'!P55+Стом!P55+Роддом!P55+УЗО!P55</f>
        <v>0</v>
      </c>
      <c r="Q55" s="61">
        <f>'ГБ №1'!Q55+БСМП!Q55+ДГБ!Q55+'ГП 1'!Q55+'ГП 3'!Q55+Стом!Q55+Роддом!Q55+УЗО!Q55</f>
        <v>560</v>
      </c>
      <c r="R55" s="61">
        <f>'ГБ №1'!R55+БСМП!R55+ДГБ!R55+'ГП 1'!R55+'ГП 3'!R55+Стом!R55+Роддом!R55+УЗО!R55</f>
        <v>0</v>
      </c>
    </row>
    <row r="56" spans="1:18" s="145" customFormat="1" ht="15">
      <c r="A56" s="159"/>
      <c r="B56" s="158" t="s">
        <v>452</v>
      </c>
      <c r="C56" s="218" t="s">
        <v>1088</v>
      </c>
      <c r="D56" s="61">
        <f>'ГБ №1'!D56+БСМП!D56+ДГБ!D56+'ГП 1'!D56+'ГП 3'!D56+Стом!D56+Роддом!D56+УЗО!D56</f>
        <v>95000</v>
      </c>
      <c r="E56" s="61">
        <f>'ГБ №1'!E56+БСМП!E56+ДГБ!E56+'ГП 1'!E56+'ГП 3'!E56+Стом!E56+Роддом!E56+УЗО!E56</f>
        <v>0</v>
      </c>
      <c r="F56" s="61">
        <f>'ГБ №1'!F56+БСМП!F56+ДГБ!F56+'ГП 1'!F56+'ГП 3'!F56+Стом!F56+Роддом!F56+УЗО!F56</f>
        <v>0</v>
      </c>
      <c r="G56" s="61">
        <f>'ГБ №1'!G56+БСМП!G56+ДГБ!G56+'ГП 1'!G56+'ГП 3'!G56+Стом!G56+Роддом!G56+УЗО!G56</f>
        <v>95000</v>
      </c>
      <c r="H56" s="61">
        <f>'ГБ №1'!H56+БСМП!H56+ДГБ!H56+'ГП 1'!H56+'ГП 3'!H56+Стом!H56+Роддом!H56+УЗО!H56</f>
        <v>0</v>
      </c>
      <c r="I56" s="61">
        <f>'ГБ №1'!I56+БСМП!I56+ДГБ!I56+'ГП 1'!I56+'ГП 3'!I56+Стом!I56+Роддом!I56+УЗО!I56</f>
        <v>94913</v>
      </c>
      <c r="J56" s="61">
        <f>'ГБ №1'!J56+БСМП!J56+ДГБ!J56+'ГП 1'!J56+'ГП 3'!J56+Стом!J56+Роддом!J56+УЗО!J56</f>
        <v>0</v>
      </c>
      <c r="K56" s="61">
        <f>'ГБ №1'!K56+БСМП!K56+ДГБ!K56+'ГП 1'!K56+'ГП 3'!K56+Стом!K56+Роддом!K56+УЗО!K56</f>
        <v>0</v>
      </c>
      <c r="L56" s="61">
        <f>'ГБ №1'!L56+БСМП!L56+ДГБ!L56+'ГП 1'!L56+'ГП 3'!L56+Стом!L56+Роддом!L56+УЗО!L56</f>
        <v>94913</v>
      </c>
      <c r="M56" s="61">
        <f>'ГБ №1'!M56+БСМП!M56+ДГБ!M56+'ГП 1'!M56+'ГП 3'!M56+Стом!M56+Роддом!M56+УЗО!M56</f>
        <v>0</v>
      </c>
      <c r="N56" s="61">
        <f>'ГБ №1'!N56+БСМП!N56+ДГБ!N56+'ГП 1'!N56+'ГП 3'!N56+Стом!N56+Роддом!N56+УЗО!N56</f>
        <v>94913</v>
      </c>
      <c r="O56" s="61">
        <f>'ГБ №1'!O56+БСМП!O56+ДГБ!O56+'ГП 1'!O56+'ГП 3'!O56+Стом!O56+Роддом!O56+УЗО!O56</f>
        <v>0</v>
      </c>
      <c r="P56" s="61">
        <f>'ГБ №1'!P56+БСМП!P56+ДГБ!P56+'ГП 1'!P56+'ГП 3'!P56+Стом!P56+Роддом!P56+УЗО!P56</f>
        <v>0</v>
      </c>
      <c r="Q56" s="61">
        <f>'ГБ №1'!Q56+БСМП!Q56+ДГБ!Q56+'ГП 1'!Q56+'ГП 3'!Q56+Стом!Q56+Роддом!Q56+УЗО!Q56</f>
        <v>94913</v>
      </c>
      <c r="R56" s="61">
        <f>'ГБ №1'!R56+БСМП!R56+ДГБ!R56+'ГП 1'!R56+'ГП 3'!R56+Стом!R56+Роддом!R56+УЗО!R56</f>
        <v>0</v>
      </c>
    </row>
    <row r="57" spans="1:18" s="146" customFormat="1" ht="15">
      <c r="A57" s="550"/>
      <c r="B57" s="536" t="s">
        <v>732</v>
      </c>
      <c r="C57" s="220" t="s">
        <v>1204</v>
      </c>
      <c r="D57" s="142">
        <f>'ГБ №1'!D57+БСМП!D57+ДГБ!D57+'ГП 1'!D57+'ГП 3'!D57+Стом!D57+Роддом!D57+УЗО!D57</f>
        <v>4256200</v>
      </c>
      <c r="E57" s="142">
        <f>'ГБ №1'!E57+БСМП!E57+ДГБ!E57+'ГП 1'!E57+'ГП 3'!E57+Стом!E57+Роддом!E57+УЗО!E57</f>
        <v>0</v>
      </c>
      <c r="F57" s="142">
        <f>'ГБ №1'!F57+БСМП!F57+ДГБ!F57+'ГП 1'!F57+'ГП 3'!F57+Стом!F57+Роддом!F57+УЗО!F57</f>
        <v>0</v>
      </c>
      <c r="G57" s="142">
        <f>'ГБ №1'!G57+БСМП!G57+ДГБ!G57+'ГП 1'!G57+'ГП 3'!G57+Стом!G57+Роддом!G57+УЗО!G57</f>
        <v>4256200</v>
      </c>
      <c r="H57" s="142">
        <f>'ГБ №1'!H57+БСМП!H57+ДГБ!H57+'ГП 1'!H57+'ГП 3'!H57+Стом!H57+Роддом!H57+УЗО!H57</f>
        <v>0</v>
      </c>
      <c r="I57" s="142">
        <f>'ГБ №1'!I57+БСМП!I57+ДГБ!I57+'ГП 1'!I57+'ГП 3'!I57+Стом!I57+Роддом!I57+УЗО!I57</f>
        <v>4256184.48</v>
      </c>
      <c r="J57" s="142">
        <f>'ГБ №1'!J57+БСМП!J57+ДГБ!J57+'ГП 1'!J57+'ГП 3'!J57+Стом!J57+Роддом!J57+УЗО!J57</f>
        <v>0</v>
      </c>
      <c r="K57" s="142">
        <f>'ГБ №1'!K57+БСМП!K57+ДГБ!K57+'ГП 1'!K57+'ГП 3'!K57+Стом!K57+Роддом!K57+УЗО!K57</f>
        <v>0</v>
      </c>
      <c r="L57" s="142">
        <f>'ГБ №1'!L57+БСМП!L57+ДГБ!L57+'ГП 1'!L57+'ГП 3'!L57+Стом!L57+Роддом!L57+УЗО!L57</f>
        <v>4256184.48</v>
      </c>
      <c r="M57" s="142">
        <f>'ГБ №1'!M57+БСМП!M57+ДГБ!M57+'ГП 1'!M57+'ГП 3'!M57+Стом!M57+Роддом!M57+УЗО!M57</f>
        <v>0</v>
      </c>
      <c r="N57" s="142">
        <f>'ГБ №1'!N57+БСМП!N57+ДГБ!N57+'ГП 1'!N57+'ГП 3'!N57+Стом!N57+Роддом!N57+УЗО!N57</f>
        <v>4256184.48</v>
      </c>
      <c r="O57" s="142">
        <f>'ГБ №1'!O57+БСМП!O57+ДГБ!O57+'ГП 1'!O57+'ГП 3'!O57+Стом!O57+Роддом!O57+УЗО!O57</f>
        <v>0</v>
      </c>
      <c r="P57" s="142">
        <f>'ГБ №1'!P57+БСМП!P57+ДГБ!P57+'ГП 1'!P57+'ГП 3'!P57+Стом!P57+Роддом!P57+УЗО!P57</f>
        <v>0</v>
      </c>
      <c r="Q57" s="142">
        <f>'ГБ №1'!Q57+БСМП!Q57+ДГБ!Q57+'ГП 1'!Q57+'ГП 3'!Q57+Стом!Q57+Роддом!Q57+УЗО!Q57</f>
        <v>4256184.48</v>
      </c>
      <c r="R57" s="142">
        <f>'ГБ №1'!R57+БСМП!R57+ДГБ!R57+'ГП 1'!R57+'ГП 3'!R57+Стом!R57+Роддом!R57+УЗО!R57</f>
        <v>0</v>
      </c>
    </row>
    <row r="58" spans="1:18" s="146" customFormat="1" ht="15">
      <c r="A58" s="550"/>
      <c r="B58" s="536" t="s">
        <v>732</v>
      </c>
      <c r="C58" s="220" t="s">
        <v>1205</v>
      </c>
      <c r="D58" s="142">
        <f>'ГБ №1'!D58+БСМП!D58+ДГБ!D58+'ГП 1'!D58+'ГП 3'!D58+Стом!D58+Роддом!D58+УЗО!D58</f>
        <v>198500</v>
      </c>
      <c r="E58" s="142">
        <f>'ГБ №1'!E58+БСМП!E58+ДГБ!E58+'ГП 1'!E58+'ГП 3'!E58+Стом!E58+Роддом!E58+УЗО!E58</f>
        <v>0</v>
      </c>
      <c r="F58" s="142">
        <f>'ГБ №1'!F58+БСМП!F58+ДГБ!F58+'ГП 1'!F58+'ГП 3'!F58+Стом!F58+Роддом!F58+УЗО!F58</f>
        <v>0</v>
      </c>
      <c r="G58" s="142">
        <f>'ГБ №1'!G58+БСМП!G58+ДГБ!G58+'ГП 1'!G58+'ГП 3'!G58+Стом!G58+Роддом!G58+УЗО!G58</f>
        <v>198500</v>
      </c>
      <c r="H58" s="142">
        <f>'ГБ №1'!H58+БСМП!H58+ДГБ!H58+'ГП 1'!H58+'ГП 3'!H58+Стом!H58+Роддом!H58+УЗО!H58</f>
        <v>0</v>
      </c>
      <c r="I58" s="142">
        <f>'ГБ №1'!I58+БСМП!I58+ДГБ!I58+'ГП 1'!I58+'ГП 3'!I58+Стом!I58+Роддом!I58+УЗО!I58</f>
        <v>198480</v>
      </c>
      <c r="J58" s="142">
        <f>'ГБ №1'!J58+БСМП!J58+ДГБ!J58+'ГП 1'!J58+'ГП 3'!J58+Стом!J58+Роддом!J58+УЗО!J58</f>
        <v>0</v>
      </c>
      <c r="K58" s="142">
        <f>'ГБ №1'!K58+БСМП!K58+ДГБ!K58+'ГП 1'!K58+'ГП 3'!K58+Стом!K58+Роддом!K58+УЗО!K58</f>
        <v>0</v>
      </c>
      <c r="L58" s="142">
        <f>'ГБ №1'!L58+БСМП!L58+ДГБ!L58+'ГП 1'!L58+'ГП 3'!L58+Стом!L58+Роддом!L58+УЗО!L58</f>
        <v>198480</v>
      </c>
      <c r="M58" s="142">
        <f>'ГБ №1'!M58+БСМП!M58+ДГБ!M58+'ГП 1'!M58+'ГП 3'!M58+Стом!M58+Роддом!M58+УЗО!M58</f>
        <v>0</v>
      </c>
      <c r="N58" s="142">
        <f>'ГБ №1'!N58+БСМП!N58+ДГБ!N58+'ГП 1'!N58+'ГП 3'!N58+Стом!N58+Роддом!N58+УЗО!N58</f>
        <v>198480</v>
      </c>
      <c r="O58" s="142">
        <f>'ГБ №1'!O58+БСМП!O58+ДГБ!O58+'ГП 1'!O58+'ГП 3'!O58+Стом!O58+Роддом!O58+УЗО!O58</f>
        <v>0</v>
      </c>
      <c r="P58" s="142">
        <f>'ГБ №1'!P58+БСМП!P58+ДГБ!P58+'ГП 1'!P58+'ГП 3'!P58+Стом!P58+Роддом!P58+УЗО!P58</f>
        <v>0</v>
      </c>
      <c r="Q58" s="142">
        <f>'ГБ №1'!Q58+БСМП!Q58+ДГБ!Q58+'ГП 1'!Q58+'ГП 3'!Q58+Стом!Q58+Роддом!Q58+УЗО!Q58</f>
        <v>198480</v>
      </c>
      <c r="R58" s="142">
        <f>'ГБ №1'!R58+БСМП!R58+ДГБ!R58+'ГП 1'!R58+'ГП 3'!R58+Стом!R58+Роддом!R58+УЗО!R58</f>
        <v>0</v>
      </c>
    </row>
    <row r="59" spans="1:18" s="581" customFormat="1" ht="25.5">
      <c r="A59" s="542">
        <v>9</v>
      </c>
      <c r="B59" s="570" t="s">
        <v>1217</v>
      </c>
      <c r="C59" s="543" t="s">
        <v>1007</v>
      </c>
      <c r="D59" s="580">
        <f>'ГБ №1'!D59+БСМП!D59+ДГБ!D59+'ГП 1'!D59+'ГП 3'!D59+Стом!D59+Роддом!D59+УЗО!D59</f>
        <v>88700</v>
      </c>
      <c r="E59" s="580">
        <f>'ГБ №1'!E59+БСМП!E59+ДГБ!E59+'ГП 1'!E59+'ГП 3'!E59+Стом!E59+Роддом!E59+УЗО!E59</f>
        <v>0</v>
      </c>
      <c r="F59" s="580">
        <f>'ГБ №1'!F59+БСМП!F59+ДГБ!F59+'ГП 1'!F59+'ГП 3'!F59+Стом!F59+Роддом!F59+УЗО!F59</f>
        <v>0</v>
      </c>
      <c r="G59" s="580">
        <f>'ГБ №1'!G59+БСМП!G59+ДГБ!G59+'ГП 1'!G59+'ГП 3'!G59+Стом!G59+Роддом!G59+УЗО!G59</f>
        <v>88700</v>
      </c>
      <c r="H59" s="580">
        <f>'ГБ №1'!H59+БСМП!H59+ДГБ!H59+'ГП 1'!H59+'ГП 3'!H59+Стом!H59+Роддом!H59+УЗО!H59</f>
        <v>0</v>
      </c>
      <c r="I59" s="580">
        <f>'ГБ №1'!I59+БСМП!I59+ДГБ!I59+'ГП 1'!I59+'ГП 3'!I59+Стом!I59+Роддом!I59+УЗО!I59</f>
        <v>88112.3</v>
      </c>
      <c r="J59" s="580">
        <f>'ГБ №1'!J59+БСМП!J59+ДГБ!J59+'ГП 1'!J59+'ГП 3'!J59+Стом!J59+Роддом!J59+УЗО!J59</f>
        <v>0</v>
      </c>
      <c r="K59" s="580">
        <f>'ГБ №1'!K59+БСМП!K59+ДГБ!K59+'ГП 1'!K59+'ГП 3'!K59+Стом!K59+Роддом!K59+УЗО!K59</f>
        <v>0</v>
      </c>
      <c r="L59" s="580">
        <f>'ГБ №1'!L59+БСМП!L59+ДГБ!L59+'ГП 1'!L59+'ГП 3'!L59+Стом!L59+Роддом!L59+УЗО!L59</f>
        <v>88112.3</v>
      </c>
      <c r="M59" s="580">
        <f>'ГБ №1'!M59+БСМП!M59+ДГБ!M59+'ГП 1'!M59+'ГП 3'!M59+Стом!M59+Роддом!M59+УЗО!M59</f>
        <v>0</v>
      </c>
      <c r="N59" s="580">
        <f>'ГБ №1'!N59+БСМП!N59+ДГБ!N59+'ГП 1'!N59+'ГП 3'!N59+Стом!N59+Роддом!N59+УЗО!N59</f>
        <v>88112.3</v>
      </c>
      <c r="O59" s="580">
        <f>'ГБ №1'!O59+БСМП!O59+ДГБ!O59+'ГП 1'!O59+'ГП 3'!O59+Стом!O59+Роддом!O59+УЗО!O59</f>
        <v>0</v>
      </c>
      <c r="P59" s="580">
        <f>'ГБ №1'!P59+БСМП!P59+ДГБ!P59+'ГП 1'!P59+'ГП 3'!P59+Стом!P59+Роддом!P59+УЗО!P59</f>
        <v>0</v>
      </c>
      <c r="Q59" s="580">
        <f>'ГБ №1'!Q59+БСМП!Q59+ДГБ!Q59+'ГП 1'!Q59+'ГП 3'!Q59+Стом!Q59+Роддом!Q59+УЗО!Q59</f>
        <v>88112.3</v>
      </c>
      <c r="R59" s="580">
        <f>'ГБ №1'!R59+БСМП!R59+ДГБ!R59+'ГП 1'!R59+'ГП 3'!R59+Стом!R59+Роддом!R59+УЗО!R59</f>
        <v>0</v>
      </c>
    </row>
    <row r="60" spans="1:18" s="146" customFormat="1" ht="15">
      <c r="A60" s="550"/>
      <c r="B60" s="211" t="s">
        <v>452</v>
      </c>
      <c r="C60" s="220" t="s">
        <v>1013</v>
      </c>
      <c r="D60" s="142">
        <f>'ГБ №1'!D60+БСМП!D60+ДГБ!D60+'ГП 1'!D60+'ГП 3'!D60+Стом!D60+Роддом!D60+УЗО!D60</f>
        <v>11000</v>
      </c>
      <c r="E60" s="142">
        <f>'ГБ №1'!E60+БСМП!E60+ДГБ!E60+'ГП 1'!E60+'ГП 3'!E60+Стом!E60+Роддом!E60+УЗО!E60</f>
        <v>0</v>
      </c>
      <c r="F60" s="142">
        <f>'ГБ №1'!F60+БСМП!F60+ДГБ!F60+'ГП 1'!F60+'ГП 3'!F60+Стом!F60+Роддом!F60+УЗО!F60</f>
        <v>0</v>
      </c>
      <c r="G60" s="142">
        <f>'ГБ №1'!G60+БСМП!G60+ДГБ!G60+'ГП 1'!G60+'ГП 3'!G60+Стом!G60+Роддом!G60+УЗО!G60</f>
        <v>11000</v>
      </c>
      <c r="H60" s="142">
        <f>'ГБ №1'!H60+БСМП!H60+ДГБ!H60+'ГП 1'!H60+'ГП 3'!H60+Стом!H60+Роддом!H60+УЗО!H60</f>
        <v>0</v>
      </c>
      <c r="I60" s="142">
        <f>'ГБ №1'!I60+БСМП!I60+ДГБ!I60+'ГП 1'!I60+'ГП 3'!I60+Стом!I60+Роддом!I60+УЗО!I60</f>
        <v>10489.3</v>
      </c>
      <c r="J60" s="142">
        <f>'ГБ №1'!J60+БСМП!J60+ДГБ!J60+'ГП 1'!J60+'ГП 3'!J60+Стом!J60+Роддом!J60+УЗО!J60</f>
        <v>0</v>
      </c>
      <c r="K60" s="142">
        <f>'ГБ №1'!K60+БСМП!K60+ДГБ!K60+'ГП 1'!K60+'ГП 3'!K60+Стом!K60+Роддом!K60+УЗО!K60</f>
        <v>0</v>
      </c>
      <c r="L60" s="142">
        <f>'ГБ №1'!L60+БСМП!L60+ДГБ!L60+'ГП 1'!L60+'ГП 3'!L60+Стом!L60+Роддом!L60+УЗО!L60</f>
        <v>10489.3</v>
      </c>
      <c r="M60" s="142">
        <f>'ГБ №1'!M60+БСМП!M60+ДГБ!M60+'ГП 1'!M60+'ГП 3'!M60+Стом!M60+Роддом!M60+УЗО!M60</f>
        <v>0</v>
      </c>
      <c r="N60" s="142">
        <f>'ГБ №1'!N60+БСМП!N60+ДГБ!N60+'ГП 1'!N60+'ГП 3'!N60+Стом!N60+Роддом!N60+УЗО!N60</f>
        <v>10489.3</v>
      </c>
      <c r="O60" s="142">
        <f>'ГБ №1'!O60+БСМП!O60+ДГБ!O60+'ГП 1'!O60+'ГП 3'!O60+Стом!O60+Роддом!O60+УЗО!O60</f>
        <v>0</v>
      </c>
      <c r="P60" s="142">
        <f>'ГБ №1'!P60+БСМП!P60+ДГБ!P60+'ГП 1'!P60+'ГП 3'!P60+Стом!P60+Роддом!P60+УЗО!P60</f>
        <v>0</v>
      </c>
      <c r="Q60" s="142">
        <f>'ГБ №1'!Q60+БСМП!Q60+ДГБ!Q60+'ГП 1'!Q60+'ГП 3'!Q60+Стом!Q60+Роддом!Q60+УЗО!Q60</f>
        <v>10489.3</v>
      </c>
      <c r="R60" s="142">
        <f>'ГБ №1'!R60+БСМП!R60+ДГБ!R60+'ГП 1'!R60+'ГП 3'!R60+Стом!R60+Роддом!R60+УЗО!R60</f>
        <v>0</v>
      </c>
    </row>
    <row r="61" spans="1:18" s="146" customFormat="1" ht="15">
      <c r="A61" s="550"/>
      <c r="B61" s="536" t="s">
        <v>1004</v>
      </c>
      <c r="C61" s="220" t="s">
        <v>1199</v>
      </c>
      <c r="D61" s="142">
        <f>'ГБ №1'!D61+БСМП!D61+ДГБ!D61+'ГП 1'!D61+'ГП 3'!D61+Стом!D61+Роддом!D61+УЗО!D61</f>
        <v>77700</v>
      </c>
      <c r="E61" s="142">
        <f>'ГБ №1'!E61+БСМП!E61+ДГБ!E61+'ГП 1'!E61+'ГП 3'!E61+Стом!E61+Роддом!E61+УЗО!E61</f>
        <v>0</v>
      </c>
      <c r="F61" s="142">
        <f>'ГБ №1'!F61+БСМП!F61+ДГБ!F61+'ГП 1'!F61+'ГП 3'!F61+Стом!F61+Роддом!F61+УЗО!F61</f>
        <v>0</v>
      </c>
      <c r="G61" s="142">
        <f>'ГБ №1'!G61+БСМП!G61+ДГБ!G61+'ГП 1'!G61+'ГП 3'!G61+Стом!G61+Роддом!G61+УЗО!G61</f>
        <v>77700</v>
      </c>
      <c r="H61" s="142">
        <f>'ГБ №1'!H61+БСМП!H61+ДГБ!H61+'ГП 1'!H61+'ГП 3'!H61+Стом!H61+Роддом!H61+УЗО!H61</f>
        <v>0</v>
      </c>
      <c r="I61" s="142">
        <f>'ГБ №1'!I61+БСМП!I61+ДГБ!I61+'ГП 1'!I61+'ГП 3'!I61+Стом!I61+Роддом!I61+УЗО!I61</f>
        <v>77623</v>
      </c>
      <c r="J61" s="142">
        <f>'ГБ №1'!J61+БСМП!J61+ДГБ!J61+'ГП 1'!J61+'ГП 3'!J61+Стом!J61+Роддом!J61+УЗО!J61</f>
        <v>0</v>
      </c>
      <c r="K61" s="142">
        <f>'ГБ №1'!K61+БСМП!K61+ДГБ!K61+'ГП 1'!K61+'ГП 3'!K61+Стом!K61+Роддом!K61+УЗО!K61</f>
        <v>0</v>
      </c>
      <c r="L61" s="142">
        <f>'ГБ №1'!L61+БСМП!L61+ДГБ!L61+'ГП 1'!L61+'ГП 3'!L61+Стом!L61+Роддом!L61+УЗО!L61</f>
        <v>77623</v>
      </c>
      <c r="M61" s="142">
        <f>'ГБ №1'!M61+БСМП!M61+ДГБ!M61+'ГП 1'!M61+'ГП 3'!M61+Стом!M61+Роддом!M61+УЗО!M61</f>
        <v>0</v>
      </c>
      <c r="N61" s="142">
        <f>'ГБ №1'!N61+БСМП!N61+ДГБ!N61+'ГП 1'!N61+'ГП 3'!N61+Стом!N61+Роддом!N61+УЗО!N61</f>
        <v>77623</v>
      </c>
      <c r="O61" s="142">
        <f>'ГБ №1'!O61+БСМП!O61+ДГБ!O61+'ГП 1'!O61+'ГП 3'!O61+Стом!O61+Роддом!O61+УЗО!O61</f>
        <v>0</v>
      </c>
      <c r="P61" s="142">
        <f>'ГБ №1'!P61+БСМП!P61+ДГБ!P61+'ГП 1'!P61+'ГП 3'!P61+Стом!P61+Роддом!P61+УЗО!P61</f>
        <v>0</v>
      </c>
      <c r="Q61" s="142">
        <f>'ГБ №1'!Q61+БСМП!Q61+ДГБ!Q61+'ГП 1'!Q61+'ГП 3'!Q61+Стом!Q61+Роддом!Q61+УЗО!Q61</f>
        <v>77623</v>
      </c>
      <c r="R61" s="142">
        <f>'ГБ №1'!R61+БСМП!R61+ДГБ!R61+'ГП 1'!R61+'ГП 3'!R61+Стом!R61+Роддом!R61+УЗО!R61</f>
        <v>0</v>
      </c>
    </row>
    <row r="62" spans="1:18" s="582" customFormat="1" ht="38.25">
      <c r="A62" s="542">
        <v>10</v>
      </c>
      <c r="B62" s="570" t="s">
        <v>1218</v>
      </c>
      <c r="C62" s="543" t="s">
        <v>1007</v>
      </c>
      <c r="D62" s="580">
        <f>'ГБ №1'!D62+БСМП!D62+ДГБ!D62+'ГП 1'!D62+'ГП 3'!D62+Стом!D62+Роддом!D62+УЗО!D62</f>
        <v>13698300</v>
      </c>
      <c r="E62" s="580">
        <f>'ГБ №1'!E62+БСМП!E62+ДГБ!E62+'ГП 1'!E62+'ГП 3'!E62+Стом!E62+Роддом!E62+УЗО!E62</f>
        <v>0</v>
      </c>
      <c r="F62" s="580">
        <f>'ГБ №1'!F62+БСМП!F62+ДГБ!F62+'ГП 1'!F62+'ГП 3'!F62+Стом!F62+Роддом!F62+УЗО!F62</f>
        <v>183000</v>
      </c>
      <c r="G62" s="580">
        <f>'ГБ №1'!G62+БСМП!G62+ДГБ!G62+'ГП 1'!G62+'ГП 3'!G62+Стом!G62+Роддом!G62+УЗО!G62</f>
        <v>13515300</v>
      </c>
      <c r="H62" s="580">
        <f>'ГБ №1'!H62+БСМП!H62+ДГБ!H62+'ГП 1'!H62+'ГП 3'!H62+Стом!H62+Роддом!H62+УЗО!H62</f>
        <v>0</v>
      </c>
      <c r="I62" s="580">
        <f>'ГБ №1'!I62+БСМП!I62+ДГБ!I62+'ГП 1'!I62+'ГП 3'!I62+Стом!I62+Роддом!I62+УЗО!I62</f>
        <v>13677488.71</v>
      </c>
      <c r="J62" s="580">
        <f>'ГБ №1'!J62+БСМП!J62+ДГБ!J62+'ГП 1'!J62+'ГП 3'!J62+Стом!J62+Роддом!J62+УЗО!J62</f>
        <v>0</v>
      </c>
      <c r="K62" s="580">
        <f>'ГБ №1'!K62+БСМП!K62+ДГБ!K62+'ГП 1'!K62+'ГП 3'!K62+Стом!K62+Роддом!K62+УЗО!K62</f>
        <v>162455</v>
      </c>
      <c r="L62" s="580">
        <f>'ГБ №1'!L62+БСМП!L62+ДГБ!L62+'ГП 1'!L62+'ГП 3'!L62+Стом!L62+Роддом!L62+УЗО!L62</f>
        <v>13515033.71</v>
      </c>
      <c r="M62" s="580">
        <f>'ГБ №1'!M62+БСМП!M62+ДГБ!M62+'ГП 1'!M62+'ГП 3'!M62+Стом!M62+Роддом!M62+УЗО!M62</f>
        <v>0</v>
      </c>
      <c r="N62" s="580">
        <f>'ГБ №1'!N62+БСМП!N62+ДГБ!N62+'ГП 1'!N62+'ГП 3'!N62+Стом!N62+Роддом!N62+УЗО!N62</f>
        <v>13677488.71</v>
      </c>
      <c r="O62" s="580">
        <f>'ГБ №1'!O62+БСМП!O62+ДГБ!O62+'ГП 1'!O62+'ГП 3'!O62+Стом!O62+Роддом!O62+УЗО!O62</f>
        <v>0</v>
      </c>
      <c r="P62" s="580">
        <f>'ГБ №1'!P62+БСМП!P62+ДГБ!P62+'ГП 1'!P62+'ГП 3'!P62+Стом!P62+Роддом!P62+УЗО!P62</f>
        <v>162455</v>
      </c>
      <c r="Q62" s="580">
        <f>'ГБ №1'!Q62+БСМП!Q62+ДГБ!Q62+'ГП 1'!Q62+'ГП 3'!Q62+Стом!Q62+Роддом!Q62+УЗО!Q62</f>
        <v>13515033.71</v>
      </c>
      <c r="R62" s="580">
        <f>'ГБ №1'!R62+БСМП!R62+ДГБ!R62+'ГП 1'!R62+'ГП 3'!R62+Стом!R62+Роддом!R62+УЗО!R62</f>
        <v>0</v>
      </c>
    </row>
    <row r="63" spans="1:18" s="143" customFormat="1" ht="12.75">
      <c r="A63" s="141"/>
      <c r="B63" s="712" t="s">
        <v>1000</v>
      </c>
      <c r="C63" s="220" t="s">
        <v>1015</v>
      </c>
      <c r="D63" s="142">
        <f>'ГБ №1'!D63+БСМП!D63+ДГБ!D63+'ГП 1'!D63+'ГП 3'!D63+Стом!D63+Роддом!D63+УЗО!D63</f>
        <v>5426900</v>
      </c>
      <c r="E63" s="142">
        <f>'ГБ №1'!E63+БСМП!E63+ДГБ!E63+'ГП 1'!E63+'ГП 3'!E63+Стом!E63+Роддом!E63+УЗО!E63</f>
        <v>0</v>
      </c>
      <c r="F63" s="142">
        <f>'ГБ №1'!F63+БСМП!F63+ДГБ!F63+'ГП 1'!F63+'ГП 3'!F63+Стом!F63+Роддом!F63+УЗО!F63</f>
        <v>0</v>
      </c>
      <c r="G63" s="142">
        <f>'ГБ №1'!G63+БСМП!G63+ДГБ!G63+'ГП 1'!G63+'ГП 3'!G63+Стом!G63+Роддом!G63+УЗО!G63</f>
        <v>5426900</v>
      </c>
      <c r="H63" s="142">
        <f>'ГБ №1'!H63+БСМП!H63+ДГБ!H63+'ГП 1'!H63+'ГП 3'!H63+Стом!H63+Роддом!H63+УЗО!H63</f>
        <v>0</v>
      </c>
      <c r="I63" s="142">
        <f>'ГБ №1'!I63+БСМП!I63+ДГБ!I63+'ГП 1'!I63+'ГП 3'!I63+Стом!I63+Роддом!I63+УЗО!I63</f>
        <v>5426820</v>
      </c>
      <c r="J63" s="142">
        <f>'ГБ №1'!J63+БСМП!J63+ДГБ!J63+'ГП 1'!J63+'ГП 3'!J63+Стом!J63+Роддом!J63+УЗО!J63</f>
        <v>0</v>
      </c>
      <c r="K63" s="142">
        <f>'ГБ №1'!K63+БСМП!K63+ДГБ!K63+'ГП 1'!K63+'ГП 3'!K63+Стом!K63+Роддом!K63+УЗО!K63</f>
        <v>0</v>
      </c>
      <c r="L63" s="142">
        <f>'ГБ №1'!L63+БСМП!L63+ДГБ!L63+'ГП 1'!L63+'ГП 3'!L63+Стом!L63+Роддом!L63+УЗО!L63</f>
        <v>5426820</v>
      </c>
      <c r="M63" s="142">
        <f>'ГБ №1'!M63+БСМП!M63+ДГБ!M63+'ГП 1'!M63+'ГП 3'!M63+Стом!M63+Роддом!M63+УЗО!M63</f>
        <v>0</v>
      </c>
      <c r="N63" s="142">
        <f>'ГБ №1'!N63+БСМП!N63+ДГБ!N63+'ГП 1'!N63+'ГП 3'!N63+Стом!N63+Роддом!N63+УЗО!N63</f>
        <v>5426820</v>
      </c>
      <c r="O63" s="142">
        <f>'ГБ №1'!O63+БСМП!O63+ДГБ!O63+'ГП 1'!O63+'ГП 3'!O63+Стом!O63+Роддом!O63+УЗО!O63</f>
        <v>0</v>
      </c>
      <c r="P63" s="142">
        <f>'ГБ №1'!P63+БСМП!P63+ДГБ!P63+'ГП 1'!P63+'ГП 3'!P63+Стом!P63+Роддом!P63+УЗО!P63</f>
        <v>0</v>
      </c>
      <c r="Q63" s="142">
        <f>'ГБ №1'!Q63+БСМП!Q63+ДГБ!Q63+'ГП 1'!Q63+'ГП 3'!Q63+Стом!Q63+Роддом!Q63+УЗО!Q63</f>
        <v>5426820</v>
      </c>
      <c r="R63" s="142">
        <f>'ГБ №1'!R63+БСМП!R63+ДГБ!R63+'ГП 1'!R63+'ГП 3'!R63+Стом!R63+Роддом!R63+УЗО!R63</f>
        <v>0</v>
      </c>
    </row>
    <row r="64" spans="1:18" s="143" customFormat="1" ht="12.75">
      <c r="A64" s="141"/>
      <c r="B64" s="712"/>
      <c r="C64" s="220" t="s">
        <v>1100</v>
      </c>
      <c r="D64" s="142">
        <f>'ГБ №1'!D64+БСМП!D64+ДГБ!D64+'ГП 1'!D64+'ГП 3'!D64+Стом!D64+Роддом!D64+УЗО!D64</f>
        <v>2448600</v>
      </c>
      <c r="E64" s="142">
        <f>'ГБ №1'!E64+БСМП!E64+ДГБ!E64+'ГП 1'!E64+'ГП 3'!E64+Стом!E64+Роддом!E64+УЗО!E64</f>
        <v>0</v>
      </c>
      <c r="F64" s="142">
        <f>'ГБ №1'!F64+БСМП!F64+ДГБ!F64+'ГП 1'!F64+'ГП 3'!F64+Стом!F64+Роддом!F64+УЗО!F64</f>
        <v>0</v>
      </c>
      <c r="G64" s="142">
        <f>'ГБ №1'!G64+БСМП!G64+ДГБ!G64+'ГП 1'!G64+'ГП 3'!G64+Стом!G64+Роддом!G64+УЗО!G64</f>
        <v>2448600</v>
      </c>
      <c r="H64" s="142">
        <f>'ГБ №1'!H64+БСМП!H64+ДГБ!H64+'ГП 1'!H64+'ГП 3'!H64+Стом!H64+Роддом!H64+УЗО!H64</f>
        <v>0</v>
      </c>
      <c r="I64" s="142">
        <f>'ГБ №1'!I64+БСМП!I64+ДГБ!I64+'ГП 1'!I64+'ГП 3'!I64+Стом!I64+Роддом!I64+УЗО!I64</f>
        <v>2448573</v>
      </c>
      <c r="J64" s="142">
        <f>'ГБ №1'!J64+БСМП!J64+ДГБ!J64+'ГП 1'!J64+'ГП 3'!J64+Стом!J64+Роддом!J64+УЗО!J64</f>
        <v>0</v>
      </c>
      <c r="K64" s="142">
        <f>'ГБ №1'!K64+БСМП!K64+ДГБ!K64+'ГП 1'!K64+'ГП 3'!K64+Стом!K64+Роддом!K64+УЗО!K64</f>
        <v>0</v>
      </c>
      <c r="L64" s="142">
        <f>'ГБ №1'!L64+БСМП!L64+ДГБ!L64+'ГП 1'!L64+'ГП 3'!L64+Стом!L64+Роддом!L64+УЗО!L64</f>
        <v>2448573</v>
      </c>
      <c r="M64" s="142">
        <f>'ГБ №1'!M64+БСМП!M64+ДГБ!M64+'ГП 1'!M64+'ГП 3'!M64+Стом!M64+Роддом!M64+УЗО!M64</f>
        <v>0</v>
      </c>
      <c r="N64" s="142">
        <f>'ГБ №1'!N64+БСМП!N64+ДГБ!N64+'ГП 1'!N64+'ГП 3'!N64+Стом!N64+Роддом!N64+УЗО!N64</f>
        <v>2448573</v>
      </c>
      <c r="O64" s="142">
        <f>'ГБ №1'!O64+БСМП!O64+ДГБ!O64+'ГП 1'!O64+'ГП 3'!O64+Стом!O64+Роддом!O64+УЗО!O64</f>
        <v>0</v>
      </c>
      <c r="P64" s="142">
        <f>'ГБ №1'!P64+БСМП!P64+ДГБ!P64+'ГП 1'!P64+'ГП 3'!P64+Стом!P64+Роддом!P64+УЗО!P64</f>
        <v>0</v>
      </c>
      <c r="Q64" s="142">
        <f>'ГБ №1'!Q64+БСМП!Q64+ДГБ!Q64+'ГП 1'!Q64+'ГП 3'!Q64+Стом!Q64+Роддом!Q64+УЗО!Q64</f>
        <v>2448573</v>
      </c>
      <c r="R64" s="142">
        <f>'ГБ №1'!R64+БСМП!R64+ДГБ!R64+'ГП 1'!R64+'ГП 3'!R64+Стом!R64+Роддом!R64+УЗО!R64</f>
        <v>0</v>
      </c>
    </row>
    <row r="65" spans="1:18" s="136" customFormat="1" ht="12.75" customHeight="1" hidden="1">
      <c r="A65" s="141"/>
      <c r="B65" s="712" t="s">
        <v>1001</v>
      </c>
      <c r="C65" s="220"/>
      <c r="D65" s="142">
        <f>'ГБ №1'!D65+БСМП!D65+ДГБ!D65+'ГП 1'!D65+'ГП 3'!D65+Стом!D65+Роддом!D65+УЗО!D65</f>
        <v>0</v>
      </c>
      <c r="E65" s="142">
        <f>'ГБ №1'!E65+БСМП!E65+ДГБ!E65+'ГП 1'!E65+'ГП 3'!E65+Стом!E65+Роддом!E65+УЗО!E65</f>
        <v>0</v>
      </c>
      <c r="F65" s="142">
        <f>'ГБ №1'!F65+БСМП!F65+ДГБ!F65+'ГП 1'!F65+'ГП 3'!F65+Стом!F65+Роддом!F65+УЗО!F65</f>
        <v>0</v>
      </c>
      <c r="G65" s="142">
        <f>'ГБ №1'!G65+БСМП!G65+ДГБ!G65+'ГП 1'!G65+'ГП 3'!G65+Стом!G65+Роддом!G65+УЗО!G65</f>
        <v>0</v>
      </c>
      <c r="H65" s="142">
        <f>'ГБ №1'!H65+БСМП!H65+ДГБ!H65+'ГП 1'!H65+'ГП 3'!H65+Стом!H65+Роддом!H65+УЗО!H65</f>
        <v>0</v>
      </c>
      <c r="I65" s="142">
        <f>'ГБ №1'!I65+БСМП!I65+ДГБ!I65+'ГП 1'!I65+'ГП 3'!I65+Стом!I65+Роддом!I65+УЗО!I65</f>
        <v>0</v>
      </c>
      <c r="J65" s="142">
        <f>'ГБ №1'!J65+БСМП!J65+ДГБ!J65+'ГП 1'!J65+'ГП 3'!J65+Стом!J65+Роддом!J65+УЗО!J65</f>
        <v>0</v>
      </c>
      <c r="K65" s="142">
        <f>'ГБ №1'!K65+БСМП!K65+ДГБ!K65+'ГП 1'!K65+'ГП 3'!K65+Стом!K65+Роддом!K65+УЗО!K65</f>
        <v>0</v>
      </c>
      <c r="L65" s="142">
        <f>'ГБ №1'!L65+БСМП!L65+ДГБ!L65+'ГП 1'!L65+'ГП 3'!L65+Стом!L65+Роддом!L65+УЗО!L65</f>
        <v>0</v>
      </c>
      <c r="M65" s="142">
        <f>'ГБ №1'!M65+БСМП!M65+ДГБ!M65+'ГП 1'!M65+'ГП 3'!M65+Стом!M65+Роддом!M65+УЗО!M65</f>
        <v>0</v>
      </c>
      <c r="N65" s="142">
        <f>'ГБ №1'!N65+БСМП!N65+ДГБ!N65+'ГП 1'!N65+'ГП 3'!N65+Стом!N65+Роддом!N65+УЗО!N65</f>
        <v>0</v>
      </c>
      <c r="O65" s="142">
        <f>'ГБ №1'!O65+БСМП!O65+ДГБ!O65+'ГП 1'!O65+'ГП 3'!O65+Стом!O65+Роддом!O65+УЗО!O65</f>
        <v>0</v>
      </c>
      <c r="P65" s="142">
        <f>'ГБ №1'!P65+БСМП!P65+ДГБ!P65+'ГП 1'!P65+'ГП 3'!P65+Стом!P65+Роддом!P65+УЗО!P65</f>
        <v>0</v>
      </c>
      <c r="Q65" s="142">
        <f>'ГБ №1'!Q65+БСМП!Q65+ДГБ!Q65+'ГП 1'!Q65+'ГП 3'!Q65+Стом!Q65+Роддом!Q65+УЗО!Q65</f>
        <v>0</v>
      </c>
      <c r="R65" s="142">
        <f>'ГБ №1'!R65+БСМП!R65+ДГБ!R65+'ГП 1'!R65+'ГП 3'!R65+Стом!R65+Роддом!R65+УЗО!R65</f>
        <v>0</v>
      </c>
    </row>
    <row r="66" spans="1:18" s="136" customFormat="1" ht="12.75" customHeight="1" hidden="1">
      <c r="A66" s="141"/>
      <c r="B66" s="712"/>
      <c r="C66" s="220"/>
      <c r="D66" s="142">
        <f>'ГБ №1'!D66+БСМП!D66+ДГБ!D66+'ГП 1'!D66+'ГП 3'!D66+Стом!D66+Роддом!D66+УЗО!D66</f>
        <v>0</v>
      </c>
      <c r="E66" s="142">
        <f>'ГБ №1'!E66+БСМП!E66+ДГБ!E66+'ГП 1'!E66+'ГП 3'!E66+Стом!E66+Роддом!E66+УЗО!E66</f>
        <v>0</v>
      </c>
      <c r="F66" s="142">
        <f>'ГБ №1'!F66+БСМП!F66+ДГБ!F66+'ГП 1'!F66+'ГП 3'!F66+Стом!F66+Роддом!F66+УЗО!F66</f>
        <v>0</v>
      </c>
      <c r="G66" s="142">
        <f>'ГБ №1'!G66+БСМП!G66+ДГБ!G66+'ГП 1'!G66+'ГП 3'!G66+Стом!G66+Роддом!G66+УЗО!G66</f>
        <v>0</v>
      </c>
      <c r="H66" s="142">
        <f>'ГБ №1'!H66+БСМП!H66+ДГБ!H66+'ГП 1'!H66+'ГП 3'!H66+Стом!H66+Роддом!H66+УЗО!H66</f>
        <v>0</v>
      </c>
      <c r="I66" s="142">
        <f>'ГБ №1'!I66+БСМП!I66+ДГБ!I66+'ГП 1'!I66+'ГП 3'!I66+Стом!I66+Роддом!I66+УЗО!I66</f>
        <v>0</v>
      </c>
      <c r="J66" s="142">
        <f>'ГБ №1'!J66+БСМП!J66+ДГБ!J66+'ГП 1'!J66+'ГП 3'!J66+Стом!J66+Роддом!J66+УЗО!J66</f>
        <v>0</v>
      </c>
      <c r="K66" s="142">
        <f>'ГБ №1'!K66+БСМП!K66+ДГБ!K66+'ГП 1'!K66+'ГП 3'!K66+Стом!K66+Роддом!K66+УЗО!K66</f>
        <v>0</v>
      </c>
      <c r="L66" s="142">
        <f>'ГБ №1'!L66+БСМП!L66+ДГБ!L66+'ГП 1'!L66+'ГП 3'!L66+Стом!L66+Роддом!L66+УЗО!L66</f>
        <v>0</v>
      </c>
      <c r="M66" s="142">
        <f>'ГБ №1'!M66+БСМП!M66+ДГБ!M66+'ГП 1'!M66+'ГП 3'!M66+Стом!M66+Роддом!M66+УЗО!M66</f>
        <v>0</v>
      </c>
      <c r="N66" s="142">
        <f>'ГБ №1'!N66+БСМП!N66+ДГБ!N66+'ГП 1'!N66+'ГП 3'!N66+Стом!N66+Роддом!N66+УЗО!N66</f>
        <v>0</v>
      </c>
      <c r="O66" s="142">
        <f>'ГБ №1'!O66+БСМП!O66+ДГБ!O66+'ГП 1'!O66+'ГП 3'!O66+Стом!O66+Роддом!O66+УЗО!O66</f>
        <v>0</v>
      </c>
      <c r="P66" s="142">
        <f>'ГБ №1'!P66+БСМП!P66+ДГБ!P66+'ГП 1'!P66+'ГП 3'!P66+Стом!P66+Роддом!P66+УЗО!P66</f>
        <v>0</v>
      </c>
      <c r="Q66" s="142">
        <f>'ГБ №1'!Q66+БСМП!Q66+ДГБ!Q66+'ГП 1'!Q66+'ГП 3'!Q66+Стом!Q66+Роддом!Q66+УЗО!Q66</f>
        <v>0</v>
      </c>
      <c r="R66" s="142">
        <f>'ГБ №1'!R66+БСМП!R66+ДГБ!R66+'ГП 1'!R66+'ГП 3'!R66+Стом!R66+Роддом!R66+УЗО!R66</f>
        <v>0</v>
      </c>
    </row>
    <row r="67" spans="1:18" s="136" customFormat="1" ht="12.75">
      <c r="A67" s="141"/>
      <c r="B67" s="712" t="s">
        <v>1002</v>
      </c>
      <c r="C67" s="220" t="s">
        <v>1100</v>
      </c>
      <c r="D67" s="142">
        <f>'ГБ №1'!D67+БСМП!D67+ДГБ!D67+'ГП 1'!D67+'ГП 3'!D67+Стом!D67+Роддом!D67+УЗО!D67</f>
        <v>3334100</v>
      </c>
      <c r="E67" s="142">
        <f>'ГБ №1'!E67+БСМП!E67+ДГБ!E67+'ГП 1'!E67+'ГП 3'!E67+Стом!E67+Роддом!E67+УЗО!E67</f>
        <v>0</v>
      </c>
      <c r="F67" s="142">
        <f>'ГБ №1'!F67+БСМП!F67+ДГБ!F67+'ГП 1'!F67+'ГП 3'!F67+Стом!F67+Роддом!F67+УЗО!F67</f>
        <v>0</v>
      </c>
      <c r="G67" s="142">
        <f>'ГБ №1'!G67+БСМП!G67+ДГБ!G67+'ГП 1'!G67+'ГП 3'!G67+Стом!G67+Роддом!G67+УЗО!G67</f>
        <v>3334100</v>
      </c>
      <c r="H67" s="142">
        <f>'ГБ №1'!H67+БСМП!H67+ДГБ!H67+'ГП 1'!H67+'ГП 3'!H67+Стом!H67+Роддом!H67+УЗО!H67</f>
        <v>0</v>
      </c>
      <c r="I67" s="142">
        <f>'ГБ №1'!I67+БСМП!I67+ДГБ!I67+'ГП 1'!I67+'ГП 3'!I67+Стом!I67+Роддом!I67+УЗО!I67</f>
        <v>3333940.71</v>
      </c>
      <c r="J67" s="142">
        <f>'ГБ №1'!J67+БСМП!J67+ДГБ!J67+'ГП 1'!J67+'ГП 3'!J67+Стом!J67+Роддом!J67+УЗО!J67</f>
        <v>0</v>
      </c>
      <c r="K67" s="142">
        <f>'ГБ №1'!K67+БСМП!K67+ДГБ!K67+'ГП 1'!K67+'ГП 3'!K67+Стом!K67+Роддом!K67+УЗО!K67</f>
        <v>0</v>
      </c>
      <c r="L67" s="142">
        <f>'ГБ №1'!L67+БСМП!L67+ДГБ!L67+'ГП 1'!L67+'ГП 3'!L67+Стом!L67+Роддом!L67+УЗО!L67</f>
        <v>3333940.71</v>
      </c>
      <c r="M67" s="142">
        <f>'ГБ №1'!M67+БСМП!M67+ДГБ!M67+'ГП 1'!M67+'ГП 3'!M67+Стом!M67+Роддом!M67+УЗО!M67</f>
        <v>0</v>
      </c>
      <c r="N67" s="142">
        <f>'ГБ №1'!N67+БСМП!N67+ДГБ!N67+'ГП 1'!N67+'ГП 3'!N67+Стом!N67+Роддом!N67+УЗО!N67</f>
        <v>3333940.71</v>
      </c>
      <c r="O67" s="142">
        <f>'ГБ №1'!O67+БСМП!O67+ДГБ!O67+'ГП 1'!O67+'ГП 3'!O67+Стом!O67+Роддом!O67+УЗО!O67</f>
        <v>0</v>
      </c>
      <c r="P67" s="142">
        <f>'ГБ №1'!P67+БСМП!P67+ДГБ!P67+'ГП 1'!P67+'ГП 3'!P67+Стом!P67+Роддом!P67+УЗО!P67</f>
        <v>0</v>
      </c>
      <c r="Q67" s="142">
        <f>'ГБ №1'!Q67+БСМП!Q67+ДГБ!Q67+'ГП 1'!Q67+'ГП 3'!Q67+Стом!Q67+Роддом!Q67+УЗО!Q67</f>
        <v>3333940.71</v>
      </c>
      <c r="R67" s="142">
        <f>'ГБ №1'!R67+БСМП!R67+ДГБ!R67+'ГП 1'!R67+'ГП 3'!R67+Стом!R67+Роддом!R67+УЗО!R67</f>
        <v>0</v>
      </c>
    </row>
    <row r="68" spans="1:18" s="136" customFormat="1" ht="12.75" customHeight="1" hidden="1">
      <c r="A68" s="141"/>
      <c r="B68" s="712"/>
      <c r="C68" s="220"/>
      <c r="D68" s="142">
        <f>'ГБ №1'!D68+БСМП!D68+ДГБ!D68+'ГП 1'!D68+'ГП 3'!D68+Стом!D68+Роддом!D68+УЗО!D68</f>
        <v>0</v>
      </c>
      <c r="E68" s="142">
        <f>'ГБ №1'!E68+БСМП!E68+ДГБ!E68+'ГП 1'!E68+'ГП 3'!E68+Стом!E68+Роддом!E68+УЗО!E68</f>
        <v>0</v>
      </c>
      <c r="F68" s="142">
        <f>'ГБ №1'!F68+БСМП!F68+ДГБ!F68+'ГП 1'!F68+'ГП 3'!F68+Стом!F68+Роддом!F68+УЗО!F68</f>
        <v>0</v>
      </c>
      <c r="G68" s="142">
        <f>'ГБ №1'!G68+БСМП!G68+ДГБ!G68+'ГП 1'!G68+'ГП 3'!G68+Стом!G68+Роддом!G68+УЗО!G68</f>
        <v>0</v>
      </c>
      <c r="H68" s="142">
        <f>'ГБ №1'!H68+БСМП!H68+ДГБ!H68+'ГП 1'!H68+'ГП 3'!H68+Стом!H68+Роддом!H68+УЗО!H68</f>
        <v>0</v>
      </c>
      <c r="I68" s="142">
        <f>'ГБ №1'!I68+БСМП!I68+ДГБ!I68+'ГП 1'!I68+'ГП 3'!I68+Стом!I68+Роддом!I68+УЗО!I68</f>
        <v>0</v>
      </c>
      <c r="J68" s="142">
        <f>'ГБ №1'!J68+БСМП!J68+ДГБ!J68+'ГП 1'!J68+'ГП 3'!J68+Стом!J68+Роддом!J68+УЗО!J68</f>
        <v>0</v>
      </c>
      <c r="K68" s="142">
        <f>'ГБ №1'!K68+БСМП!K68+ДГБ!K68+'ГП 1'!K68+'ГП 3'!K68+Стом!K68+Роддом!K68+УЗО!K68</f>
        <v>0</v>
      </c>
      <c r="L68" s="142">
        <f>'ГБ №1'!L68+БСМП!L68+ДГБ!L68+'ГП 1'!L68+'ГП 3'!L68+Стом!L68+Роддом!L68+УЗО!L68</f>
        <v>0</v>
      </c>
      <c r="M68" s="142">
        <f>'ГБ №1'!M68+БСМП!M68+ДГБ!M68+'ГП 1'!M68+'ГП 3'!M68+Стом!M68+Роддом!M68+УЗО!M68</f>
        <v>0</v>
      </c>
      <c r="N68" s="142">
        <f>'ГБ №1'!N68+БСМП!N68+ДГБ!N68+'ГП 1'!N68+'ГП 3'!N68+Стом!N68+Роддом!N68+УЗО!N68</f>
        <v>0</v>
      </c>
      <c r="O68" s="142">
        <f>'ГБ №1'!O68+БСМП!O68+ДГБ!O68+'ГП 1'!O68+'ГП 3'!O68+Стом!O68+Роддом!O68+УЗО!O68</f>
        <v>0</v>
      </c>
      <c r="P68" s="142">
        <f>'ГБ №1'!P68+БСМП!P68+ДГБ!P68+'ГП 1'!P68+'ГП 3'!P68+Стом!P68+Роддом!P68+УЗО!P68</f>
        <v>0</v>
      </c>
      <c r="Q68" s="142">
        <f>'ГБ №1'!Q68+БСМП!Q68+ДГБ!Q68+'ГП 1'!Q68+'ГП 3'!Q68+Стом!Q68+Роддом!Q68+УЗО!Q68</f>
        <v>0</v>
      </c>
      <c r="R68" s="142">
        <f>'ГБ №1'!R68+БСМП!R68+ДГБ!R68+'ГП 1'!R68+'ГП 3'!R68+Стом!R68+Роддом!R68+УЗО!R68</f>
        <v>0</v>
      </c>
    </row>
    <row r="69" spans="1:18" s="136" customFormat="1" ht="12.75" customHeight="1" hidden="1">
      <c r="A69" s="141"/>
      <c r="B69" s="712"/>
      <c r="C69" s="220"/>
      <c r="D69" s="142">
        <f>'ГБ №1'!D69+БСМП!D69+ДГБ!D69+'ГП 1'!D69+'ГП 3'!D69+Стом!D69+Роддом!D69+УЗО!D69</f>
        <v>0</v>
      </c>
      <c r="E69" s="142">
        <f>'ГБ №1'!E69+БСМП!E69+ДГБ!E69+'ГП 1'!E69+'ГП 3'!E69+Стом!E69+Роддом!E69+УЗО!E69</f>
        <v>0</v>
      </c>
      <c r="F69" s="142">
        <f>'ГБ №1'!F69+БСМП!F69+ДГБ!F69+'ГП 1'!F69+'ГП 3'!F69+Стом!F69+Роддом!F69+УЗО!F69</f>
        <v>0</v>
      </c>
      <c r="G69" s="142">
        <f>'ГБ №1'!G69+БСМП!G69+ДГБ!G69+'ГП 1'!G69+'ГП 3'!G69+Стом!G69+Роддом!G69+УЗО!G69</f>
        <v>0</v>
      </c>
      <c r="H69" s="142">
        <f>'ГБ №1'!H69+БСМП!H69+ДГБ!H69+'ГП 1'!H69+'ГП 3'!H69+Стом!H69+Роддом!H69+УЗО!H69</f>
        <v>0</v>
      </c>
      <c r="I69" s="142">
        <f>'ГБ №1'!I69+БСМП!I69+ДГБ!I69+'ГП 1'!I69+'ГП 3'!I69+Стом!I69+Роддом!I69+УЗО!I69</f>
        <v>0</v>
      </c>
      <c r="J69" s="142">
        <f>'ГБ №1'!J69+БСМП!J69+ДГБ!J69+'ГП 1'!J69+'ГП 3'!J69+Стом!J69+Роддом!J69+УЗО!J69</f>
        <v>0</v>
      </c>
      <c r="K69" s="142">
        <f>'ГБ №1'!K69+БСМП!K69+ДГБ!K69+'ГП 1'!K69+'ГП 3'!K69+Стом!K69+Роддом!K69+УЗО!K69</f>
        <v>0</v>
      </c>
      <c r="L69" s="142">
        <f>'ГБ №1'!L69+БСМП!L69+ДГБ!L69+'ГП 1'!L69+'ГП 3'!L69+Стом!L69+Роддом!L69+УЗО!L69</f>
        <v>0</v>
      </c>
      <c r="M69" s="142">
        <f>'ГБ №1'!M69+БСМП!M69+ДГБ!M69+'ГП 1'!M69+'ГП 3'!M69+Стом!M69+Роддом!M69+УЗО!M69</f>
        <v>0</v>
      </c>
      <c r="N69" s="142">
        <f>'ГБ №1'!N69+БСМП!N69+ДГБ!N69+'ГП 1'!N69+'ГП 3'!N69+Стом!N69+Роддом!N69+УЗО!N69</f>
        <v>0</v>
      </c>
      <c r="O69" s="142">
        <f>'ГБ №1'!O69+БСМП!O69+ДГБ!O69+'ГП 1'!O69+'ГП 3'!O69+Стом!O69+Роддом!O69+УЗО!O69</f>
        <v>0</v>
      </c>
      <c r="P69" s="142">
        <f>'ГБ №1'!P69+БСМП!P69+ДГБ!P69+'ГП 1'!P69+'ГП 3'!P69+Стом!P69+Роддом!P69+УЗО!P69</f>
        <v>0</v>
      </c>
      <c r="Q69" s="142">
        <f>'ГБ №1'!Q69+БСМП!Q69+ДГБ!Q69+'ГП 1'!Q69+'ГП 3'!Q69+Стом!Q69+Роддом!Q69+УЗО!Q69</f>
        <v>0</v>
      </c>
      <c r="R69" s="142">
        <f>'ГБ №1'!R69+БСМП!R69+ДГБ!R69+'ГП 1'!R69+'ГП 3'!R69+Стом!R69+Роддом!R69+УЗО!R69</f>
        <v>0</v>
      </c>
    </row>
    <row r="70" spans="1:18" s="136" customFormat="1" ht="12.75" customHeight="1" hidden="1">
      <c r="A70" s="141"/>
      <c r="B70" s="712"/>
      <c r="C70" s="220"/>
      <c r="D70" s="142">
        <f>'ГБ №1'!D70+БСМП!D70+ДГБ!D70+'ГП 1'!D70+'ГП 3'!D70+Стом!D70+Роддом!D70+УЗО!D70</f>
        <v>0</v>
      </c>
      <c r="E70" s="142">
        <f>'ГБ №1'!E70+БСМП!E70+ДГБ!E70+'ГП 1'!E70+'ГП 3'!E70+Стом!E70+Роддом!E70+УЗО!E70</f>
        <v>0</v>
      </c>
      <c r="F70" s="142">
        <f>'ГБ №1'!F70+БСМП!F70+ДГБ!F70+'ГП 1'!F70+'ГП 3'!F70+Стом!F70+Роддом!F70+УЗО!F70</f>
        <v>0</v>
      </c>
      <c r="G70" s="142">
        <f>'ГБ №1'!G70+БСМП!G70+ДГБ!G70+'ГП 1'!G70+'ГП 3'!G70+Стом!G70+Роддом!G70+УЗО!G70</f>
        <v>0</v>
      </c>
      <c r="H70" s="142">
        <f>'ГБ №1'!H70+БСМП!H70+ДГБ!H70+'ГП 1'!H70+'ГП 3'!H70+Стом!H70+Роддом!H70+УЗО!H70</f>
        <v>0</v>
      </c>
      <c r="I70" s="142">
        <f>'ГБ №1'!I70+БСМП!I70+ДГБ!I70+'ГП 1'!I70+'ГП 3'!I70+Стом!I70+Роддом!I70+УЗО!I70</f>
        <v>0</v>
      </c>
      <c r="J70" s="142">
        <f>'ГБ №1'!J70+БСМП!J70+ДГБ!J70+'ГП 1'!J70+'ГП 3'!J70+Стом!J70+Роддом!J70+УЗО!J70</f>
        <v>0</v>
      </c>
      <c r="K70" s="142">
        <f>'ГБ №1'!K70+БСМП!K70+ДГБ!K70+'ГП 1'!K70+'ГП 3'!K70+Стом!K70+Роддом!K70+УЗО!K70</f>
        <v>0</v>
      </c>
      <c r="L70" s="142">
        <f>'ГБ №1'!L70+БСМП!L70+ДГБ!L70+'ГП 1'!L70+'ГП 3'!L70+Стом!L70+Роддом!L70+УЗО!L70</f>
        <v>0</v>
      </c>
      <c r="M70" s="142">
        <f>'ГБ №1'!M70+БСМП!M70+ДГБ!M70+'ГП 1'!M70+'ГП 3'!M70+Стом!M70+Роддом!M70+УЗО!M70</f>
        <v>0</v>
      </c>
      <c r="N70" s="142">
        <f>'ГБ №1'!N70+БСМП!N70+ДГБ!N70+'ГП 1'!N70+'ГП 3'!N70+Стом!N70+Роддом!N70+УЗО!N70</f>
        <v>0</v>
      </c>
      <c r="O70" s="142">
        <f>'ГБ №1'!O70+БСМП!O70+ДГБ!O70+'ГП 1'!O70+'ГП 3'!O70+Стом!O70+Роддом!O70+УЗО!O70</f>
        <v>0</v>
      </c>
      <c r="P70" s="142">
        <f>'ГБ №1'!P70+БСМП!P70+ДГБ!P70+'ГП 1'!P70+'ГП 3'!P70+Стом!P70+Роддом!P70+УЗО!P70</f>
        <v>0</v>
      </c>
      <c r="Q70" s="142">
        <f>'ГБ №1'!Q70+БСМП!Q70+ДГБ!Q70+'ГП 1'!Q70+'ГП 3'!Q70+Стом!Q70+Роддом!Q70+УЗО!Q70</f>
        <v>0</v>
      </c>
      <c r="R70" s="142">
        <f>'ГБ №1'!R70+БСМП!R70+ДГБ!R70+'ГП 1'!R70+'ГП 3'!R70+Стом!R70+Роддом!R70+УЗО!R70</f>
        <v>0</v>
      </c>
    </row>
    <row r="71" spans="1:18" s="136" customFormat="1" ht="12.75" customHeight="1" hidden="1">
      <c r="A71" s="141"/>
      <c r="B71" s="712"/>
      <c r="C71" s="220"/>
      <c r="D71" s="142">
        <f>'ГБ №1'!D71+БСМП!D71+ДГБ!D71+'ГП 1'!D71+'ГП 3'!D71+Стом!D71+Роддом!D71+УЗО!D71</f>
        <v>0</v>
      </c>
      <c r="E71" s="142">
        <f>'ГБ №1'!E71+БСМП!E71+ДГБ!E71+'ГП 1'!E71+'ГП 3'!E71+Стом!E71+Роддом!E71+УЗО!E71</f>
        <v>0</v>
      </c>
      <c r="F71" s="142">
        <f>'ГБ №1'!F71+БСМП!F71+ДГБ!F71+'ГП 1'!F71+'ГП 3'!F71+Стом!F71+Роддом!F71+УЗО!F71</f>
        <v>0</v>
      </c>
      <c r="G71" s="142">
        <f>'ГБ №1'!G71+БСМП!G71+ДГБ!G71+'ГП 1'!G71+'ГП 3'!G71+Стом!G71+Роддом!G71+УЗО!G71</f>
        <v>0</v>
      </c>
      <c r="H71" s="142">
        <f>'ГБ №1'!H71+БСМП!H71+ДГБ!H71+'ГП 1'!H71+'ГП 3'!H71+Стом!H71+Роддом!H71+УЗО!H71</f>
        <v>0</v>
      </c>
      <c r="I71" s="142">
        <f>'ГБ №1'!I71+БСМП!I71+ДГБ!I71+'ГП 1'!I71+'ГП 3'!I71+Стом!I71+Роддом!I71+УЗО!I71</f>
        <v>0</v>
      </c>
      <c r="J71" s="142">
        <f>'ГБ №1'!J71+БСМП!J71+ДГБ!J71+'ГП 1'!J71+'ГП 3'!J71+Стом!J71+Роддом!J71+УЗО!J71</f>
        <v>0</v>
      </c>
      <c r="K71" s="142">
        <f>'ГБ №1'!K71+БСМП!K71+ДГБ!K71+'ГП 1'!K71+'ГП 3'!K71+Стом!K71+Роддом!K71+УЗО!K71</f>
        <v>0</v>
      </c>
      <c r="L71" s="142">
        <f>'ГБ №1'!L71+БСМП!L71+ДГБ!L71+'ГП 1'!L71+'ГП 3'!L71+Стом!L71+Роддом!L71+УЗО!L71</f>
        <v>0</v>
      </c>
      <c r="M71" s="142">
        <f>'ГБ №1'!M71+БСМП!M71+ДГБ!M71+'ГП 1'!M71+'ГП 3'!M71+Стом!M71+Роддом!M71+УЗО!M71</f>
        <v>0</v>
      </c>
      <c r="N71" s="142">
        <f>'ГБ №1'!N71+БСМП!N71+ДГБ!N71+'ГП 1'!N71+'ГП 3'!N71+Стом!N71+Роддом!N71+УЗО!N71</f>
        <v>0</v>
      </c>
      <c r="O71" s="142">
        <f>'ГБ №1'!O71+БСМП!O71+ДГБ!O71+'ГП 1'!O71+'ГП 3'!O71+Стом!O71+Роддом!O71+УЗО!O71</f>
        <v>0</v>
      </c>
      <c r="P71" s="142">
        <f>'ГБ №1'!P71+БСМП!P71+ДГБ!P71+'ГП 1'!P71+'ГП 3'!P71+Стом!P71+Роддом!P71+УЗО!P71</f>
        <v>0</v>
      </c>
      <c r="Q71" s="142">
        <f>'ГБ №1'!Q71+БСМП!Q71+ДГБ!Q71+'ГП 1'!Q71+'ГП 3'!Q71+Стом!Q71+Роддом!Q71+УЗО!Q71</f>
        <v>0</v>
      </c>
      <c r="R71" s="142">
        <f>'ГБ №1'!R71+БСМП!R71+ДГБ!R71+'ГП 1'!R71+'ГП 3'!R71+Стом!R71+Роддом!R71+УЗО!R71</f>
        <v>0</v>
      </c>
    </row>
    <row r="72" spans="1:18" s="136" customFormat="1" ht="12.75">
      <c r="A72" s="141"/>
      <c r="B72" s="536" t="s">
        <v>1004</v>
      </c>
      <c r="C72" s="220" t="s">
        <v>1101</v>
      </c>
      <c r="D72" s="142">
        <f>'ГБ №1'!D72+БСМП!D72+ДГБ!D72+'ГП 1'!D72+'ГП 3'!D72+Стом!D72+Роддом!D72+УЗО!D72</f>
        <v>2305700</v>
      </c>
      <c r="E72" s="142">
        <f>'ГБ №1'!E72+БСМП!E72+ДГБ!E72+'ГП 1'!E72+'ГП 3'!E72+Стом!E72+Роддом!E72+УЗО!E72</f>
        <v>0</v>
      </c>
      <c r="F72" s="142">
        <f>'ГБ №1'!F72+БСМП!F72+ДГБ!F72+'ГП 1'!F72+'ГП 3'!F72+Стом!F72+Роддом!F72+УЗО!F72</f>
        <v>0</v>
      </c>
      <c r="G72" s="142">
        <f>'ГБ №1'!G72+БСМП!G72+ДГБ!G72+'ГП 1'!G72+'ГП 3'!G72+Стом!G72+Роддом!G72+УЗО!G72</f>
        <v>2305700</v>
      </c>
      <c r="H72" s="142">
        <f>'ГБ №1'!H72+БСМП!H72+ДГБ!H72+'ГП 1'!H72+'ГП 3'!H72+Стом!H72+Роддом!H72+УЗО!H72</f>
        <v>0</v>
      </c>
      <c r="I72" s="142">
        <f>'ГБ №1'!I72+БСМП!I72+ДГБ!I72+'ГП 1'!I72+'ГП 3'!I72+Стом!I72+Роддом!I72+УЗО!I72</f>
        <v>2305700</v>
      </c>
      <c r="J72" s="142">
        <f>'ГБ №1'!J72+БСМП!J72+ДГБ!J72+'ГП 1'!J72+'ГП 3'!J72+Стом!J72+Роддом!J72+УЗО!J72</f>
        <v>0</v>
      </c>
      <c r="K72" s="142">
        <f>'ГБ №1'!K72+БСМП!K72+ДГБ!K72+'ГП 1'!K72+'ГП 3'!K72+Стом!K72+Роддом!K72+УЗО!K72</f>
        <v>0</v>
      </c>
      <c r="L72" s="142">
        <f>'ГБ №1'!L72+БСМП!L72+ДГБ!L72+'ГП 1'!L72+'ГП 3'!L72+Стом!L72+Роддом!L72+УЗО!L72</f>
        <v>2305700</v>
      </c>
      <c r="M72" s="142">
        <f>'ГБ №1'!M72+БСМП!M72+ДГБ!M72+'ГП 1'!M72+'ГП 3'!M72+Стом!M72+Роддом!M72+УЗО!M72</f>
        <v>0</v>
      </c>
      <c r="N72" s="142">
        <f>'ГБ №1'!N72+БСМП!N72+ДГБ!N72+'ГП 1'!N72+'ГП 3'!N72+Стом!N72+Роддом!N72+УЗО!N72</f>
        <v>2305700</v>
      </c>
      <c r="O72" s="142">
        <f>'ГБ №1'!O72+БСМП!O72+ДГБ!O72+'ГП 1'!O72+'ГП 3'!O72+Стом!O72+Роддом!O72+УЗО!O72</f>
        <v>0</v>
      </c>
      <c r="P72" s="142">
        <f>'ГБ №1'!P72+БСМП!P72+ДГБ!P72+'ГП 1'!P72+'ГП 3'!P72+Стом!P72+Роддом!P72+УЗО!P72</f>
        <v>0</v>
      </c>
      <c r="Q72" s="142">
        <f>'ГБ №1'!Q72+БСМП!Q72+ДГБ!Q72+'ГП 1'!Q72+'ГП 3'!Q72+Стом!Q72+Роддом!Q72+УЗО!Q72</f>
        <v>2305700</v>
      </c>
      <c r="R72" s="142">
        <f>'ГБ №1'!R72+БСМП!R72+ДГБ!R72+'ГП 1'!R72+'ГП 3'!R72+Стом!R72+Роддом!R72+УЗО!R72</f>
        <v>0</v>
      </c>
    </row>
    <row r="73" spans="1:18" s="136" customFormat="1" ht="12.75">
      <c r="A73" s="141"/>
      <c r="B73" s="536" t="s">
        <v>1005</v>
      </c>
      <c r="C73" s="220" t="s">
        <v>1203</v>
      </c>
      <c r="D73" s="142">
        <f>'ГБ №1'!D73+БСМП!D73+ДГБ!D73+'ГП 1'!D73+'ГП 3'!D73+Стом!D73+Роддом!D73+УЗО!D73</f>
        <v>183000</v>
      </c>
      <c r="E73" s="142">
        <f>'ГБ №1'!E73+БСМП!E73+ДГБ!E73+'ГП 1'!E73+'ГП 3'!E73+Стом!E73+Роддом!E73+УЗО!E73</f>
        <v>0</v>
      </c>
      <c r="F73" s="142">
        <f>'ГБ №1'!F73+БСМП!F73+ДГБ!F73+'ГП 1'!F73+'ГП 3'!F73+Стом!F73+Роддом!F73+УЗО!F73</f>
        <v>183000</v>
      </c>
      <c r="G73" s="142">
        <f>'ГБ №1'!G73+БСМП!G73+ДГБ!G73+'ГП 1'!G73+'ГП 3'!G73+Стом!G73+Роддом!G73+УЗО!G73</f>
        <v>0</v>
      </c>
      <c r="H73" s="142">
        <f>'ГБ №1'!H73+БСМП!H73+ДГБ!H73+'ГП 1'!H73+'ГП 3'!H73+Стом!H73+Роддом!H73+УЗО!H73</f>
        <v>0</v>
      </c>
      <c r="I73" s="142">
        <f>'ГБ №1'!I73+БСМП!I73+ДГБ!I73+'ГП 1'!I73+'ГП 3'!I73+Стом!I73+Роддом!I73+УЗО!I73</f>
        <v>162455</v>
      </c>
      <c r="J73" s="142">
        <f>'ГБ №1'!J73+БСМП!J73+ДГБ!J73+'ГП 1'!J73+'ГП 3'!J73+Стом!J73+Роддом!J73+УЗО!J73</f>
        <v>0</v>
      </c>
      <c r="K73" s="142">
        <f>'ГБ №1'!K73+БСМП!K73+ДГБ!K73+'ГП 1'!K73+'ГП 3'!K73+Стом!K73+Роддом!K73+УЗО!K73</f>
        <v>162455</v>
      </c>
      <c r="L73" s="142">
        <f>'ГБ №1'!L73+БСМП!L73+ДГБ!L73+'ГП 1'!L73+'ГП 3'!L73+Стом!L73+Роддом!L73+УЗО!L73</f>
        <v>0</v>
      </c>
      <c r="M73" s="142">
        <f>'ГБ №1'!M73+БСМП!M73+ДГБ!M73+'ГП 1'!M73+'ГП 3'!M73+Стом!M73+Роддом!M73+УЗО!M73</f>
        <v>0</v>
      </c>
      <c r="N73" s="142">
        <f>'ГБ №1'!N73+БСМП!N73+ДГБ!N73+'ГП 1'!N73+'ГП 3'!N73+Стом!N73+Роддом!N73+УЗО!N73</f>
        <v>162455</v>
      </c>
      <c r="O73" s="142">
        <f>'ГБ №1'!O73+БСМП!O73+ДГБ!O73+'ГП 1'!O73+'ГП 3'!O73+Стом!O73+Роддом!O73+УЗО!O73</f>
        <v>0</v>
      </c>
      <c r="P73" s="142">
        <f>'ГБ №1'!P73+БСМП!P73+ДГБ!P73+'ГП 1'!P73+'ГП 3'!P73+Стом!P73+Роддом!P73+УЗО!P73</f>
        <v>162455</v>
      </c>
      <c r="Q73" s="142">
        <f>'ГБ №1'!Q73+БСМП!Q73+ДГБ!Q73+'ГП 1'!Q73+'ГП 3'!Q73+Стом!Q73+Роддом!Q73+УЗО!Q73</f>
        <v>0</v>
      </c>
      <c r="R73" s="142">
        <f>'ГБ №1'!R73+БСМП!R73+ДГБ!R73+'ГП 1'!R73+'ГП 3'!R73+Стом!R73+Роддом!R73+УЗО!R73</f>
        <v>0</v>
      </c>
    </row>
    <row r="74" spans="1:18" ht="12.75">
      <c r="A74" s="148"/>
      <c r="B74" s="148" t="s">
        <v>451</v>
      </c>
      <c r="C74" s="140"/>
      <c r="D74" s="60">
        <f>'ГБ №1'!D74+БСМП!D74+ДГБ!D74+'ГП 1'!D74+'ГП 3'!D74+Стом!D74+Роддом!D74+УЗО!D74</f>
        <v>49789030.17</v>
      </c>
      <c r="E74" s="60">
        <f>'ГБ №1'!E74+БСМП!E74+ДГБ!E74+'ГП 1'!E74+'ГП 3'!E74+Стом!E74+Роддом!E74+УЗО!E74</f>
        <v>549130.1699999999</v>
      </c>
      <c r="F74" s="60">
        <f>'ГБ №1'!F74+БСМП!F74+ДГБ!F74+'ГП 1'!F74+'ГП 3'!F74+Стом!F74+Роддом!F74+УЗО!F74</f>
        <v>5655900</v>
      </c>
      <c r="G74" s="60">
        <f>'ГБ №1'!G74+БСМП!G74+ДГБ!G74+'ГП 1'!G74+'ГП 3'!G74+Стом!G74+Роддом!G74+УЗО!G74</f>
        <v>41834000</v>
      </c>
      <c r="H74" s="60">
        <f>'ГБ №1'!H74+БСМП!H74+ДГБ!H74+'ГП 1'!H74+'ГП 3'!H74+Стом!H74+Роддом!H74+УЗО!H74</f>
        <v>1750000</v>
      </c>
      <c r="I74" s="60">
        <f>'ГБ №1'!I74+БСМП!I74+ДГБ!I74+'ГП 1'!I74+'ГП 3'!I74+Стом!I74+Роддом!I74+УЗО!I74</f>
        <v>48769408.230000004</v>
      </c>
      <c r="J74" s="60">
        <f>'ГБ №1'!J74+БСМП!J74+ДГБ!J74+'ГП 1'!J74+'ГП 3'!J74+Стом!J74+Роддом!J74+УЗО!J74</f>
        <v>470931.77</v>
      </c>
      <c r="K74" s="60">
        <f>'ГБ №1'!K74+БСМП!K74+ДГБ!K74+'ГП 1'!K74+'ГП 3'!K74+Стом!K74+Роддом!K74+УЗО!K74</f>
        <v>5635355</v>
      </c>
      <c r="L74" s="60">
        <f>'ГБ №1'!L74+БСМП!L74+ДГБ!L74+'ГП 1'!L74+'ГП 3'!L74+Стом!L74+Роддом!L74+УЗО!L74</f>
        <v>40977167.400000006</v>
      </c>
      <c r="M74" s="60">
        <f>'ГБ №1'!M74+БСМП!M74+ДГБ!M74+'ГП 1'!M74+'ГП 3'!M74+Стом!M74+Роддом!M74+УЗО!M74</f>
        <v>1685954.0599999998</v>
      </c>
      <c r="N74" s="60">
        <f>'ГБ №1'!N74+БСМП!N74+ДГБ!N74+'ГП 1'!N74+'ГП 3'!N74+Стом!N74+Роддом!N74+УЗО!N74</f>
        <v>48759628.32000001</v>
      </c>
      <c r="O74" s="60">
        <f>'ГБ №1'!O74+БСМП!O74+ДГБ!O74+'ГП 1'!O74+'ГП 3'!O74+Стом!O74+Роддом!O74+УЗО!O74</f>
        <v>470931.77</v>
      </c>
      <c r="P74" s="60">
        <f>'ГБ №1'!P74+БСМП!P74+ДГБ!P74+'ГП 1'!P74+'ГП 3'!P74+Стом!P74+Роддом!P74+УЗО!P74</f>
        <v>5635355</v>
      </c>
      <c r="Q74" s="60">
        <f>'ГБ №1'!Q74+БСМП!Q74+ДГБ!Q74+'ГП 1'!Q74+'ГП 3'!Q74+Стом!Q74+Роддом!Q74+УЗО!Q74</f>
        <v>40967387.49</v>
      </c>
      <c r="R74" s="60">
        <f>'ГБ №1'!R74+БСМП!R74+ДГБ!R74+'ГП 1'!R74+'ГП 3'!R74+Стом!R74+Роддом!R74+УЗО!R74</f>
        <v>1685954.0599999998</v>
      </c>
    </row>
    <row r="75" spans="2:18" s="136" customFormat="1" ht="12.75">
      <c r="B75" s="228"/>
      <c r="C75" s="228"/>
      <c r="D75" s="75">
        <f>D11-D74</f>
        <v>0</v>
      </c>
      <c r="E75" s="75">
        <f aca="true" t="shared" si="0" ref="E75:R75">E11-E74</f>
        <v>0</v>
      </c>
      <c r="F75" s="75">
        <f t="shared" si="0"/>
        <v>0</v>
      </c>
      <c r="G75" s="75">
        <f t="shared" si="0"/>
        <v>0</v>
      </c>
      <c r="H75" s="75">
        <f t="shared" si="0"/>
        <v>0</v>
      </c>
      <c r="I75" s="75">
        <f t="shared" si="0"/>
        <v>0</v>
      </c>
      <c r="J75" s="75">
        <f t="shared" si="0"/>
        <v>0</v>
      </c>
      <c r="K75" s="75">
        <f t="shared" si="0"/>
        <v>0</v>
      </c>
      <c r="L75" s="75">
        <f t="shared" si="0"/>
        <v>0</v>
      </c>
      <c r="M75" s="75">
        <f t="shared" si="0"/>
        <v>0</v>
      </c>
      <c r="N75" s="75">
        <f t="shared" si="0"/>
        <v>0</v>
      </c>
      <c r="O75" s="75">
        <f t="shared" si="0"/>
        <v>0</v>
      </c>
      <c r="P75" s="75">
        <f t="shared" si="0"/>
        <v>0</v>
      </c>
      <c r="Q75" s="75">
        <f t="shared" si="0"/>
        <v>0</v>
      </c>
      <c r="R75" s="75">
        <f t="shared" si="0"/>
        <v>0</v>
      </c>
    </row>
    <row r="77" s="76" customFormat="1" ht="12.75">
      <c r="B77" s="76" t="s">
        <v>1105</v>
      </c>
    </row>
    <row r="78" s="76" customFormat="1" ht="12.75">
      <c r="B78" s="76" t="s">
        <v>1106</v>
      </c>
    </row>
    <row r="79" s="76" customFormat="1" ht="12.75">
      <c r="B79" s="76" t="s">
        <v>1107</v>
      </c>
    </row>
    <row r="80" s="76" customFormat="1" ht="12.75">
      <c r="B80" s="76" t="s">
        <v>1108</v>
      </c>
    </row>
    <row r="81" s="76" customFormat="1" ht="12.75">
      <c r="B81" s="76" t="s">
        <v>1109</v>
      </c>
    </row>
    <row r="82" s="76" customFormat="1" ht="12.75">
      <c r="B82" s="76" t="s">
        <v>1110</v>
      </c>
    </row>
    <row r="83" s="76" customFormat="1" ht="12.75"/>
    <row r="84" s="76" customFormat="1" ht="12.75"/>
    <row r="85" s="76" customFormat="1" ht="12.75"/>
  </sheetData>
  <sheetProtection/>
  <mergeCells count="28">
    <mergeCell ref="M7:M8"/>
    <mergeCell ref="R7:R8"/>
    <mergeCell ref="N6:R6"/>
    <mergeCell ref="B10:R10"/>
    <mergeCell ref="I6:M6"/>
    <mergeCell ref="H7:H8"/>
    <mergeCell ref="D6:H6"/>
    <mergeCell ref="C6:C8"/>
    <mergeCell ref="A6:A8"/>
    <mergeCell ref="B6:B8"/>
    <mergeCell ref="B67:B71"/>
    <mergeCell ref="N7:N8"/>
    <mergeCell ref="B65:B66"/>
    <mergeCell ref="K7:K8"/>
    <mergeCell ref="D7:D8"/>
    <mergeCell ref="B63:B64"/>
    <mergeCell ref="E7:E8"/>
    <mergeCell ref="J7:J8"/>
    <mergeCell ref="A4:Q4"/>
    <mergeCell ref="L7:L8"/>
    <mergeCell ref="O7:O8"/>
    <mergeCell ref="A2:Q2"/>
    <mergeCell ref="P7:P8"/>
    <mergeCell ref="Q7:Q8"/>
    <mergeCell ref="I7:I8"/>
    <mergeCell ref="A3:Q3"/>
    <mergeCell ref="F7:F8"/>
    <mergeCell ref="G7:G8"/>
  </mergeCells>
  <printOptions/>
  <pageMargins left="0.3937007874015748" right="0.15748031496062992" top="0.48" bottom="0.38" header="0.2362204724409449" footer="0.15748031496062992"/>
  <pageSetup fitToHeight="2" fitToWidth="1" horizontalDpi="600" verticalDpi="600" orientation="landscape" paperSize="9" scale="55"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2:R81"/>
  <sheetViews>
    <sheetView zoomScalePageLayoutView="0" workbookViewId="0" topLeftCell="A1">
      <pane xSplit="3" topLeftCell="H1" activePane="topRight" state="frozen"/>
      <selection pane="topLeft" activeCell="A1" sqref="A1"/>
      <selection pane="topRight" activeCell="O13" sqref="O13"/>
    </sheetView>
  </sheetViews>
  <sheetFormatPr defaultColWidth="9.00390625" defaultRowHeight="12.75"/>
  <cols>
    <col min="1" max="1" width="6.75390625" style="136" customWidth="1"/>
    <col min="2" max="2" width="41.875" style="136" customWidth="1"/>
    <col min="3" max="3" width="18.625" style="136" customWidth="1"/>
    <col min="4" max="18" width="12.75390625" style="136" customWidth="1"/>
    <col min="19" max="16384" width="9.125" style="136" customWidth="1"/>
  </cols>
  <sheetData>
    <row r="1" ht="15" customHeight="1"/>
    <row r="2" spans="1:17" ht="16.5" customHeight="1">
      <c r="A2" s="713" t="s">
        <v>1193</v>
      </c>
      <c r="B2" s="713"/>
      <c r="C2" s="713"/>
      <c r="D2" s="713"/>
      <c r="E2" s="713"/>
      <c r="F2" s="713"/>
      <c r="G2" s="713"/>
      <c r="H2" s="713"/>
      <c r="I2" s="713"/>
      <c r="J2" s="713"/>
      <c r="K2" s="713"/>
      <c r="L2" s="713"/>
      <c r="M2" s="713"/>
      <c r="N2" s="713"/>
      <c r="O2" s="713"/>
      <c r="P2" s="713"/>
      <c r="Q2" s="713"/>
    </row>
    <row r="3" spans="1:17" ht="15">
      <c r="A3" s="714" t="s">
        <v>1000</v>
      </c>
      <c r="B3" s="714"/>
      <c r="C3" s="714"/>
      <c r="D3" s="714"/>
      <c r="E3" s="714"/>
      <c r="F3" s="714"/>
      <c r="G3" s="714"/>
      <c r="H3" s="714"/>
      <c r="I3" s="714"/>
      <c r="J3" s="714"/>
      <c r="K3" s="714"/>
      <c r="L3" s="714"/>
      <c r="M3" s="714"/>
      <c r="N3" s="714"/>
      <c r="O3" s="714"/>
      <c r="P3" s="714"/>
      <c r="Q3" s="714"/>
    </row>
    <row r="4" spans="1:17" ht="15">
      <c r="A4" s="714" t="str">
        <f>'Программные мероприятия в ФУ'!A4:L4</f>
        <v>по состоянию на 01.01.2016 г.</v>
      </c>
      <c r="B4" s="714"/>
      <c r="C4" s="714"/>
      <c r="D4" s="714"/>
      <c r="E4" s="714"/>
      <c r="F4" s="714"/>
      <c r="G4" s="714"/>
      <c r="H4" s="714"/>
      <c r="I4" s="714"/>
      <c r="J4" s="714"/>
      <c r="K4" s="714"/>
      <c r="L4" s="714"/>
      <c r="M4" s="714"/>
      <c r="N4" s="714"/>
      <c r="O4" s="714"/>
      <c r="P4" s="714"/>
      <c r="Q4" s="714"/>
    </row>
    <row r="6" spans="1:18" s="215" customFormat="1" ht="12.75" customHeight="1">
      <c r="A6" s="711" t="s">
        <v>1220</v>
      </c>
      <c r="B6" s="711" t="s">
        <v>445</v>
      </c>
      <c r="C6" s="722" t="s">
        <v>998</v>
      </c>
      <c r="D6" s="722" t="s">
        <v>1191</v>
      </c>
      <c r="E6" s="722"/>
      <c r="F6" s="722"/>
      <c r="G6" s="722"/>
      <c r="H6" s="722"/>
      <c r="I6" s="722" t="s">
        <v>1194</v>
      </c>
      <c r="J6" s="722"/>
      <c r="K6" s="722"/>
      <c r="L6" s="722"/>
      <c r="M6" s="722"/>
      <c r="N6" s="722" t="s">
        <v>1192</v>
      </c>
      <c r="O6" s="722"/>
      <c r="P6" s="722"/>
      <c r="Q6" s="722"/>
      <c r="R6" s="722"/>
    </row>
    <row r="7" spans="1:18" s="215" customFormat="1" ht="12.75" customHeight="1">
      <c r="A7" s="711"/>
      <c r="B7" s="711"/>
      <c r="C7" s="722"/>
      <c r="D7" s="722" t="s">
        <v>446</v>
      </c>
      <c r="E7" s="722" t="s">
        <v>1202</v>
      </c>
      <c r="F7" s="722" t="s">
        <v>448</v>
      </c>
      <c r="G7" s="722" t="s">
        <v>449</v>
      </c>
      <c r="H7" s="722" t="s">
        <v>1206</v>
      </c>
      <c r="I7" s="722" t="s">
        <v>446</v>
      </c>
      <c r="J7" s="722" t="s">
        <v>1202</v>
      </c>
      <c r="K7" s="722" t="s">
        <v>448</v>
      </c>
      <c r="L7" s="722" t="s">
        <v>449</v>
      </c>
      <c r="M7" s="722" t="s">
        <v>1206</v>
      </c>
      <c r="N7" s="722" t="s">
        <v>446</v>
      </c>
      <c r="O7" s="722" t="s">
        <v>1202</v>
      </c>
      <c r="P7" s="722" t="s">
        <v>448</v>
      </c>
      <c r="Q7" s="722" t="s">
        <v>449</v>
      </c>
      <c r="R7" s="722" t="s">
        <v>1206</v>
      </c>
    </row>
    <row r="8" spans="1:18" s="215" customFormat="1" ht="12.75">
      <c r="A8" s="711"/>
      <c r="B8" s="711"/>
      <c r="C8" s="722"/>
      <c r="D8" s="722"/>
      <c r="E8" s="722"/>
      <c r="F8" s="722"/>
      <c r="G8" s="722"/>
      <c r="H8" s="722"/>
      <c r="I8" s="722"/>
      <c r="J8" s="722"/>
      <c r="K8" s="722"/>
      <c r="L8" s="722"/>
      <c r="M8" s="722"/>
      <c r="N8" s="722"/>
      <c r="O8" s="722"/>
      <c r="P8" s="722"/>
      <c r="Q8" s="722"/>
      <c r="R8" s="722"/>
    </row>
    <row r="9" spans="1:18" ht="12.75">
      <c r="A9" s="225">
        <v>1</v>
      </c>
      <c r="B9" s="225">
        <v>2</v>
      </c>
      <c r="C9" s="225">
        <v>3</v>
      </c>
      <c r="D9" s="59">
        <v>4</v>
      </c>
      <c r="E9" s="59">
        <v>5</v>
      </c>
      <c r="F9" s="59">
        <v>6</v>
      </c>
      <c r="G9" s="59">
        <v>7</v>
      </c>
      <c r="H9" s="59">
        <v>8</v>
      </c>
      <c r="I9" s="59">
        <v>9</v>
      </c>
      <c r="J9" s="59">
        <v>10</v>
      </c>
      <c r="K9" s="59">
        <v>11</v>
      </c>
      <c r="L9" s="59">
        <v>12</v>
      </c>
      <c r="M9" s="59">
        <v>13</v>
      </c>
      <c r="N9" s="59">
        <v>14</v>
      </c>
      <c r="O9" s="59">
        <v>15</v>
      </c>
      <c r="P9" s="59">
        <v>16</v>
      </c>
      <c r="Q9" s="59">
        <v>17</v>
      </c>
      <c r="R9" s="59">
        <v>18</v>
      </c>
    </row>
    <row r="10" spans="1:18" ht="30" customHeight="1">
      <c r="A10" s="225"/>
      <c r="B10" s="733" t="s">
        <v>1022</v>
      </c>
      <c r="C10" s="733"/>
      <c r="D10" s="733"/>
      <c r="E10" s="733"/>
      <c r="F10" s="733"/>
      <c r="G10" s="733"/>
      <c r="H10" s="733"/>
      <c r="I10" s="733"/>
      <c r="J10" s="733"/>
      <c r="K10" s="733"/>
      <c r="L10" s="733"/>
      <c r="M10" s="733"/>
      <c r="N10" s="733"/>
      <c r="O10" s="733"/>
      <c r="P10" s="733"/>
      <c r="Q10" s="733"/>
      <c r="R10" s="733"/>
    </row>
    <row r="11" spans="1:18" ht="20.25" customHeight="1">
      <c r="A11" s="59"/>
      <c r="B11" s="138" t="s">
        <v>992</v>
      </c>
      <c r="C11" s="226"/>
      <c r="D11" s="157">
        <f aca="true" t="shared" si="0" ref="D11:D35">SUM(E11:H11)</f>
        <v>17718049.25</v>
      </c>
      <c r="E11" s="157">
        <f>E16+E23+E29+E39+E41+E45+E47+E59+E62+E12</f>
        <v>484649.25</v>
      </c>
      <c r="F11" s="157">
        <f>F16+F23+F29+F39+F41+F45+F47+F59+F62+F12</f>
        <v>4467800</v>
      </c>
      <c r="G11" s="157">
        <f>G16+G23+G29+G39+G41+G45+G47+G59+G62+G12</f>
        <v>12145600</v>
      </c>
      <c r="H11" s="157">
        <f>H16+H23+H29+H39+H41+H45+H47+H59+H62+H12</f>
        <v>620000</v>
      </c>
      <c r="I11" s="157">
        <f>SUM(J11:M11)</f>
        <v>17516106.07</v>
      </c>
      <c r="J11" s="157">
        <f>J16+J23+J29+J39+J41+J45+J47+J59+J62+J12</f>
        <v>406450.85</v>
      </c>
      <c r="K11" s="157">
        <f>K16+K23+K29+K39+K41+K45+K47+K59+K62+K12</f>
        <v>4467800</v>
      </c>
      <c r="L11" s="157">
        <f>L16+L23+L29+L39+L41+L45+L47+L59+L62+L12</f>
        <v>12033671.22</v>
      </c>
      <c r="M11" s="157">
        <f>M16+M23+M29+M39+M41+M45+M47+M59+M62+M12</f>
        <v>608184</v>
      </c>
      <c r="N11" s="157">
        <f>SUM(O11:R11)</f>
        <v>17516106.07</v>
      </c>
      <c r="O11" s="157">
        <f>O16+O23+O29+O39+O41+O45+O47+O59+O62+O12</f>
        <v>406450.85</v>
      </c>
      <c r="P11" s="157">
        <f>P16+P23+P29+P39+P41+P45+P47+P59+P62+P12</f>
        <v>4467800</v>
      </c>
      <c r="Q11" s="157">
        <f>Q16+Q23+Q29+Q39+Q41+Q45+Q47+Q59+Q62+Q12</f>
        <v>12033671.22</v>
      </c>
      <c r="R11" s="157">
        <f>R16+R23+R29+R39+R41+R45+R47+R59+R62+R12</f>
        <v>608184</v>
      </c>
    </row>
    <row r="12" spans="1:18" ht="38.25">
      <c r="A12" s="542">
        <v>1</v>
      </c>
      <c r="B12" s="547" t="s">
        <v>1209</v>
      </c>
      <c r="C12" s="543" t="s">
        <v>1007</v>
      </c>
      <c r="D12" s="548">
        <f t="shared" si="0"/>
        <v>484649.25</v>
      </c>
      <c r="E12" s="548">
        <f>SUM(E13:E15)</f>
        <v>484649.25</v>
      </c>
      <c r="F12" s="548">
        <f>SUM(F13:F15)</f>
        <v>0</v>
      </c>
      <c r="G12" s="548">
        <f>SUM(G13:G15)</f>
        <v>0</v>
      </c>
      <c r="H12" s="548">
        <f>SUM(H13:H15)</f>
        <v>0</v>
      </c>
      <c r="I12" s="548">
        <f>SUM(J12:M12)</f>
        <v>406450.85</v>
      </c>
      <c r="J12" s="548">
        <f>SUM(J13:J15)</f>
        <v>406450.85</v>
      </c>
      <c r="K12" s="548">
        <f>SUM(K13:K15)</f>
        <v>0</v>
      </c>
      <c r="L12" s="548">
        <f>SUM(L13:L15)</f>
        <v>0</v>
      </c>
      <c r="M12" s="548">
        <f>SUM(M13:M15)</f>
        <v>0</v>
      </c>
      <c r="N12" s="548">
        <f>SUM(O12:R12)</f>
        <v>406450.85</v>
      </c>
      <c r="O12" s="548">
        <f>SUM(O13:O15)</f>
        <v>406450.85</v>
      </c>
      <c r="P12" s="548">
        <f>SUM(P13:P15)</f>
        <v>0</v>
      </c>
      <c r="Q12" s="548">
        <f>SUM(Q13:Q15)</f>
        <v>0</v>
      </c>
      <c r="R12" s="548">
        <f>SUM(R13:R15)</f>
        <v>0</v>
      </c>
    </row>
    <row r="13" spans="1:18" ht="12.75">
      <c r="A13" s="527"/>
      <c r="B13" s="535" t="s">
        <v>1000</v>
      </c>
      <c r="C13" s="220" t="s">
        <v>1201</v>
      </c>
      <c r="D13" s="142">
        <f t="shared" si="0"/>
        <v>484649.25</v>
      </c>
      <c r="E13" s="142">
        <v>484649.25</v>
      </c>
      <c r="F13" s="142"/>
      <c r="G13" s="142"/>
      <c r="H13" s="142"/>
      <c r="I13" s="142">
        <f>SUM(J13:M13)</f>
        <v>406450.85</v>
      </c>
      <c r="J13" s="142">
        <v>406450.85</v>
      </c>
      <c r="K13" s="142"/>
      <c r="L13" s="142"/>
      <c r="M13" s="142"/>
      <c r="N13" s="142">
        <f>SUM(O13:R13)</f>
        <v>406450.85</v>
      </c>
      <c r="O13" s="142">
        <v>406450.85</v>
      </c>
      <c r="P13" s="142"/>
      <c r="Q13" s="142"/>
      <c r="R13" s="142"/>
    </row>
    <row r="14" spans="1:18" ht="25.5">
      <c r="A14" s="527"/>
      <c r="B14" s="535" t="s">
        <v>1001</v>
      </c>
      <c r="C14" s="220" t="s">
        <v>1201</v>
      </c>
      <c r="D14" s="142">
        <f t="shared" si="0"/>
        <v>0</v>
      </c>
      <c r="E14" s="142"/>
      <c r="F14" s="142"/>
      <c r="G14" s="142"/>
      <c r="H14" s="142"/>
      <c r="I14" s="142">
        <f aca="true" t="shared" si="1" ref="I14:I73">SUM(J14:M14)</f>
        <v>0</v>
      </c>
      <c r="J14" s="142"/>
      <c r="K14" s="142"/>
      <c r="L14" s="142"/>
      <c r="M14" s="142"/>
      <c r="N14" s="142">
        <f aca="true" t="shared" si="2" ref="N14:N73">SUM(O14:R14)</f>
        <v>0</v>
      </c>
      <c r="O14" s="142"/>
      <c r="P14" s="142"/>
      <c r="Q14" s="142"/>
      <c r="R14" s="142"/>
    </row>
    <row r="15" spans="1:18" ht="12.75">
      <c r="A15" s="527"/>
      <c r="B15" s="535" t="s">
        <v>1002</v>
      </c>
      <c r="C15" s="220" t="s">
        <v>1201</v>
      </c>
      <c r="D15" s="142">
        <f t="shared" si="0"/>
        <v>0</v>
      </c>
      <c r="E15" s="142"/>
      <c r="F15" s="142"/>
      <c r="G15" s="142"/>
      <c r="H15" s="142"/>
      <c r="I15" s="142">
        <f t="shared" si="1"/>
        <v>0</v>
      </c>
      <c r="J15" s="142"/>
      <c r="K15" s="142"/>
      <c r="L15" s="142"/>
      <c r="M15" s="142"/>
      <c r="N15" s="142">
        <f t="shared" si="2"/>
        <v>0</v>
      </c>
      <c r="O15" s="142"/>
      <c r="P15" s="142"/>
      <c r="Q15" s="142"/>
      <c r="R15" s="142"/>
    </row>
    <row r="16" spans="1:18" s="147" customFormat="1" ht="51">
      <c r="A16" s="544">
        <v>2</v>
      </c>
      <c r="B16" s="547" t="s">
        <v>1210</v>
      </c>
      <c r="C16" s="543" t="s">
        <v>1007</v>
      </c>
      <c r="D16" s="548">
        <f t="shared" si="0"/>
        <v>0</v>
      </c>
      <c r="E16" s="548">
        <f>SUM(E17:E22)</f>
        <v>0</v>
      </c>
      <c r="F16" s="548">
        <f>SUM(F17:F22)</f>
        <v>0</v>
      </c>
      <c r="G16" s="548">
        <f>SUM(G17:G22)</f>
        <v>0</v>
      </c>
      <c r="H16" s="548">
        <f>SUM(H17:H22)</f>
        <v>0</v>
      </c>
      <c r="I16" s="548">
        <f t="shared" si="1"/>
        <v>0</v>
      </c>
      <c r="J16" s="548">
        <f>SUM(J17:J22)</f>
        <v>0</v>
      </c>
      <c r="K16" s="548">
        <f>SUM(K17:K22)</f>
        <v>0</v>
      </c>
      <c r="L16" s="548">
        <f>SUM(L17:L22)</f>
        <v>0</v>
      </c>
      <c r="M16" s="548">
        <f>SUM(M17:M22)</f>
        <v>0</v>
      </c>
      <c r="N16" s="548">
        <f t="shared" si="2"/>
        <v>0</v>
      </c>
      <c r="O16" s="548">
        <f>SUM(O17:O22)</f>
        <v>0</v>
      </c>
      <c r="P16" s="548">
        <f>SUM(P17:P22)</f>
        <v>0</v>
      </c>
      <c r="Q16" s="548">
        <f>SUM(Q17:Q22)</f>
        <v>0</v>
      </c>
      <c r="R16" s="548">
        <f>SUM(R17:R22)</f>
        <v>0</v>
      </c>
    </row>
    <row r="17" spans="1:18" s="2" customFormat="1" ht="12.75">
      <c r="A17" s="529"/>
      <c r="B17" s="70" t="s">
        <v>456</v>
      </c>
      <c r="C17" s="218" t="s">
        <v>999</v>
      </c>
      <c r="D17" s="142">
        <f t="shared" si="0"/>
        <v>0</v>
      </c>
      <c r="E17" s="142"/>
      <c r="F17" s="142"/>
      <c r="G17" s="142"/>
      <c r="H17" s="142"/>
      <c r="I17" s="142">
        <f t="shared" si="1"/>
        <v>0</v>
      </c>
      <c r="J17" s="142"/>
      <c r="K17" s="142"/>
      <c r="L17" s="142"/>
      <c r="M17" s="142"/>
      <c r="N17" s="142">
        <f t="shared" si="2"/>
        <v>0</v>
      </c>
      <c r="O17" s="142"/>
      <c r="P17" s="142"/>
      <c r="Q17" s="142"/>
      <c r="R17" s="142"/>
    </row>
    <row r="18" spans="1:18" s="2" customFormat="1" ht="12.75">
      <c r="A18" s="528"/>
      <c r="B18" s="70" t="s">
        <v>456</v>
      </c>
      <c r="C18" s="219" t="s">
        <v>1101</v>
      </c>
      <c r="D18" s="142">
        <f t="shared" si="0"/>
        <v>0</v>
      </c>
      <c r="E18" s="142"/>
      <c r="F18" s="142"/>
      <c r="G18" s="142"/>
      <c r="H18" s="142"/>
      <c r="I18" s="142">
        <f t="shared" si="1"/>
        <v>0</v>
      </c>
      <c r="J18" s="142"/>
      <c r="K18" s="142"/>
      <c r="L18" s="142"/>
      <c r="M18" s="142"/>
      <c r="N18" s="142">
        <f t="shared" si="2"/>
        <v>0</v>
      </c>
      <c r="O18" s="142"/>
      <c r="P18" s="142"/>
      <c r="Q18" s="142"/>
      <c r="R18" s="142"/>
    </row>
    <row r="19" spans="1:18" s="2" customFormat="1" ht="12.75">
      <c r="A19" s="528"/>
      <c r="B19" s="70" t="s">
        <v>456</v>
      </c>
      <c r="C19" s="219" t="s">
        <v>1097</v>
      </c>
      <c r="D19" s="142">
        <f t="shared" si="0"/>
        <v>0</v>
      </c>
      <c r="E19" s="157"/>
      <c r="F19" s="157"/>
      <c r="G19" s="157"/>
      <c r="H19" s="157"/>
      <c r="I19" s="142">
        <f t="shared" si="1"/>
        <v>0</v>
      </c>
      <c r="J19" s="142"/>
      <c r="K19" s="157"/>
      <c r="L19" s="157"/>
      <c r="M19" s="157"/>
      <c r="N19" s="142">
        <f t="shared" si="2"/>
        <v>0</v>
      </c>
      <c r="O19" s="142"/>
      <c r="P19" s="157"/>
      <c r="Q19" s="157"/>
      <c r="R19" s="157"/>
    </row>
    <row r="20" spans="1:18" s="2" customFormat="1" ht="25.5">
      <c r="A20" s="528"/>
      <c r="B20" s="535" t="s">
        <v>1001</v>
      </c>
      <c r="C20" s="227" t="s">
        <v>1100</v>
      </c>
      <c r="D20" s="142">
        <f t="shared" si="0"/>
        <v>0</v>
      </c>
      <c r="E20" s="142"/>
      <c r="F20" s="142"/>
      <c r="G20" s="142"/>
      <c r="H20" s="142"/>
      <c r="I20" s="142">
        <f t="shared" si="1"/>
        <v>0</v>
      </c>
      <c r="J20" s="142"/>
      <c r="K20" s="142"/>
      <c r="L20" s="142"/>
      <c r="M20" s="142"/>
      <c r="N20" s="142">
        <f t="shared" si="2"/>
        <v>0</v>
      </c>
      <c r="O20" s="142"/>
      <c r="P20" s="142"/>
      <c r="Q20" s="142"/>
      <c r="R20" s="142"/>
    </row>
    <row r="21" spans="1:18" s="2" customFormat="1" ht="12.75">
      <c r="A21" s="528"/>
      <c r="B21" s="535" t="s">
        <v>1002</v>
      </c>
      <c r="C21" s="227" t="s">
        <v>1100</v>
      </c>
      <c r="D21" s="142">
        <f t="shared" si="0"/>
        <v>0</v>
      </c>
      <c r="E21" s="142"/>
      <c r="F21" s="142"/>
      <c r="G21" s="142"/>
      <c r="H21" s="142"/>
      <c r="I21" s="142">
        <f t="shared" si="1"/>
        <v>0</v>
      </c>
      <c r="J21" s="142"/>
      <c r="K21" s="142"/>
      <c r="L21" s="142"/>
      <c r="M21" s="142"/>
      <c r="N21" s="142">
        <f t="shared" si="2"/>
        <v>0</v>
      </c>
      <c r="O21" s="142"/>
      <c r="P21" s="142"/>
      <c r="Q21" s="142"/>
      <c r="R21" s="142"/>
    </row>
    <row r="22" spans="1:18" s="147" customFormat="1" ht="15">
      <c r="A22" s="528"/>
      <c r="B22" s="70" t="s">
        <v>1197</v>
      </c>
      <c r="C22" s="219" t="s">
        <v>1198</v>
      </c>
      <c r="D22" s="142">
        <f t="shared" si="0"/>
        <v>0</v>
      </c>
      <c r="E22" s="142"/>
      <c r="F22" s="142"/>
      <c r="G22" s="142"/>
      <c r="H22" s="142"/>
      <c r="I22" s="142">
        <f t="shared" si="1"/>
        <v>0</v>
      </c>
      <c r="J22" s="142"/>
      <c r="K22" s="142"/>
      <c r="L22" s="142"/>
      <c r="M22" s="142"/>
      <c r="N22" s="142">
        <f t="shared" si="2"/>
        <v>0</v>
      </c>
      <c r="O22" s="142"/>
      <c r="P22" s="142"/>
      <c r="Q22" s="142"/>
      <c r="R22" s="142"/>
    </row>
    <row r="23" spans="1:18" s="135" customFormat="1" ht="38.25">
      <c r="A23" s="546">
        <v>3</v>
      </c>
      <c r="B23" s="547" t="s">
        <v>1211</v>
      </c>
      <c r="C23" s="549" t="s">
        <v>1007</v>
      </c>
      <c r="D23" s="548">
        <f t="shared" si="0"/>
        <v>2850100</v>
      </c>
      <c r="E23" s="548">
        <f>SUM(E24:E28)</f>
        <v>0</v>
      </c>
      <c r="F23" s="548">
        <f>SUM(F24:F28)</f>
        <v>0</v>
      </c>
      <c r="G23" s="548">
        <f>SUM(G24:G28)</f>
        <v>2850100</v>
      </c>
      <c r="H23" s="548">
        <f>SUM(H24:H28)</f>
        <v>0</v>
      </c>
      <c r="I23" s="548">
        <f t="shared" si="1"/>
        <v>2836708.5</v>
      </c>
      <c r="J23" s="548"/>
      <c r="K23" s="548">
        <f>SUM(K24:K28)</f>
        <v>0</v>
      </c>
      <c r="L23" s="548">
        <f>SUM(L24:L28)</f>
        <v>2836708.5</v>
      </c>
      <c r="M23" s="548">
        <f>SUM(M24:M28)</f>
        <v>0</v>
      </c>
      <c r="N23" s="548">
        <f t="shared" si="2"/>
        <v>2836708.5</v>
      </c>
      <c r="O23" s="548">
        <f>SUM(O24:O28)</f>
        <v>0</v>
      </c>
      <c r="P23" s="548">
        <f>SUM(P24:P28)</f>
        <v>0</v>
      </c>
      <c r="Q23" s="548">
        <f>SUM(Q24:Q28)</f>
        <v>2836708.5</v>
      </c>
      <c r="R23" s="548">
        <f>SUM(R24:R28)</f>
        <v>0</v>
      </c>
    </row>
    <row r="24" spans="1:18" s="2" customFormat="1" ht="12.75">
      <c r="A24" s="528"/>
      <c r="B24" s="535" t="s">
        <v>1000</v>
      </c>
      <c r="C24" s="219" t="s">
        <v>1003</v>
      </c>
      <c r="D24" s="142">
        <f t="shared" si="0"/>
        <v>2850100</v>
      </c>
      <c r="E24" s="142"/>
      <c r="F24" s="142"/>
      <c r="G24" s="142">
        <v>2850100</v>
      </c>
      <c r="H24" s="142"/>
      <c r="I24" s="142">
        <f t="shared" si="1"/>
        <v>2836708.5</v>
      </c>
      <c r="J24" s="142"/>
      <c r="K24" s="142"/>
      <c r="L24" s="142">
        <v>2836708.5</v>
      </c>
      <c r="M24" s="142"/>
      <c r="N24" s="142">
        <f t="shared" si="2"/>
        <v>2836708.5</v>
      </c>
      <c r="O24" s="142"/>
      <c r="P24" s="142"/>
      <c r="Q24" s="142">
        <v>2836708.5</v>
      </c>
      <c r="R24" s="142"/>
    </row>
    <row r="25" spans="1:18" s="2" customFormat="1" ht="25.5">
      <c r="A25" s="528"/>
      <c r="B25" s="535" t="s">
        <v>1001</v>
      </c>
      <c r="C25" s="219" t="s">
        <v>1003</v>
      </c>
      <c r="D25" s="142">
        <f t="shared" si="0"/>
        <v>0</v>
      </c>
      <c r="E25" s="142"/>
      <c r="F25" s="142"/>
      <c r="G25" s="142"/>
      <c r="H25" s="142"/>
      <c r="I25" s="142">
        <f t="shared" si="1"/>
        <v>0</v>
      </c>
      <c r="J25" s="142"/>
      <c r="K25" s="142"/>
      <c r="L25" s="142"/>
      <c r="M25" s="142"/>
      <c r="N25" s="142">
        <f>SUM(O25:R25)</f>
        <v>0</v>
      </c>
      <c r="O25" s="142"/>
      <c r="P25" s="142"/>
      <c r="Q25" s="142"/>
      <c r="R25" s="142"/>
    </row>
    <row r="26" spans="1:18" s="2" customFormat="1" ht="12.75">
      <c r="A26" s="528"/>
      <c r="B26" s="535" t="s">
        <v>1002</v>
      </c>
      <c r="C26" s="219" t="s">
        <v>1003</v>
      </c>
      <c r="D26" s="142">
        <f t="shared" si="0"/>
        <v>0</v>
      </c>
      <c r="E26" s="142"/>
      <c r="F26" s="142"/>
      <c r="G26" s="142"/>
      <c r="H26" s="142"/>
      <c r="I26" s="142">
        <f t="shared" si="1"/>
        <v>0</v>
      </c>
      <c r="J26" s="142"/>
      <c r="K26" s="142"/>
      <c r="L26" s="142"/>
      <c r="M26" s="142"/>
      <c r="N26" s="142">
        <f t="shared" si="2"/>
        <v>0</v>
      </c>
      <c r="O26" s="142"/>
      <c r="P26" s="142"/>
      <c r="Q26" s="142"/>
      <c r="R26" s="142"/>
    </row>
    <row r="27" spans="1:18" s="2" customFormat="1" ht="12.75">
      <c r="A27" s="528"/>
      <c r="B27" s="535" t="s">
        <v>1004</v>
      </c>
      <c r="C27" s="219" t="s">
        <v>1006</v>
      </c>
      <c r="D27" s="142">
        <f t="shared" si="0"/>
        <v>0</v>
      </c>
      <c r="E27" s="142"/>
      <c r="F27" s="142"/>
      <c r="G27" s="142"/>
      <c r="H27" s="142"/>
      <c r="I27" s="142">
        <f t="shared" si="1"/>
        <v>0</v>
      </c>
      <c r="J27" s="142"/>
      <c r="K27" s="142"/>
      <c r="L27" s="142"/>
      <c r="M27" s="142"/>
      <c r="N27" s="142">
        <f t="shared" si="2"/>
        <v>0</v>
      </c>
      <c r="O27" s="142"/>
      <c r="P27" s="142"/>
      <c r="Q27" s="142"/>
      <c r="R27" s="142"/>
    </row>
    <row r="28" spans="1:18" s="135" customFormat="1" ht="12.75">
      <c r="A28" s="528"/>
      <c r="B28" s="535" t="s">
        <v>1005</v>
      </c>
      <c r="C28" s="219" t="s">
        <v>1006</v>
      </c>
      <c r="D28" s="142">
        <f t="shared" si="0"/>
        <v>0</v>
      </c>
      <c r="E28" s="157"/>
      <c r="F28" s="157"/>
      <c r="G28" s="157"/>
      <c r="H28" s="157"/>
      <c r="I28" s="142">
        <f t="shared" si="1"/>
        <v>0</v>
      </c>
      <c r="J28" s="142"/>
      <c r="K28" s="157"/>
      <c r="L28" s="157"/>
      <c r="M28" s="157"/>
      <c r="N28" s="142">
        <f t="shared" si="2"/>
        <v>0</v>
      </c>
      <c r="O28" s="142"/>
      <c r="P28" s="157"/>
      <c r="Q28" s="157"/>
      <c r="R28" s="157"/>
    </row>
    <row r="29" spans="1:18" s="135" customFormat="1" ht="25.5">
      <c r="A29" s="546">
        <v>4</v>
      </c>
      <c r="B29" s="547" t="s">
        <v>1212</v>
      </c>
      <c r="C29" s="549" t="s">
        <v>1007</v>
      </c>
      <c r="D29" s="548">
        <f>SUM(E29:H29)</f>
        <v>890000</v>
      </c>
      <c r="E29" s="548">
        <f>SUM(E30:E38)</f>
        <v>0</v>
      </c>
      <c r="F29" s="548">
        <f>SUM(F30:F38)</f>
        <v>0</v>
      </c>
      <c r="G29" s="548">
        <f>SUM(G30:G38)</f>
        <v>270000</v>
      </c>
      <c r="H29" s="548">
        <f>SUM(H30:H38)</f>
        <v>620000</v>
      </c>
      <c r="I29" s="548">
        <f t="shared" si="1"/>
        <v>878183.1</v>
      </c>
      <c r="J29" s="548">
        <f>SUM(J30:J38)</f>
        <v>0</v>
      </c>
      <c r="K29" s="548">
        <f>SUM(K30:K38)</f>
        <v>0</v>
      </c>
      <c r="L29" s="548">
        <f>SUM(L30:L38)</f>
        <v>269999.1</v>
      </c>
      <c r="M29" s="548">
        <f>SUM(M30:M38)</f>
        <v>608184</v>
      </c>
      <c r="N29" s="548">
        <f t="shared" si="2"/>
        <v>878183.1</v>
      </c>
      <c r="O29" s="548">
        <f>SUM(O30:O38)</f>
        <v>0</v>
      </c>
      <c r="P29" s="548">
        <f>SUM(P30:P38)</f>
        <v>0</v>
      </c>
      <c r="Q29" s="548">
        <f>SUM(Q30:Q38)</f>
        <v>269999.1</v>
      </c>
      <c r="R29" s="548">
        <f>SUM(R30:R38)</f>
        <v>608184</v>
      </c>
    </row>
    <row r="30" spans="1:18" s="2" customFormat="1" ht="12.75">
      <c r="A30" s="350"/>
      <c r="B30" s="211" t="s">
        <v>452</v>
      </c>
      <c r="C30" s="220" t="s">
        <v>1223</v>
      </c>
      <c r="D30" s="142">
        <f>SUM(E30:H30)</f>
        <v>0</v>
      </c>
      <c r="E30" s="142"/>
      <c r="F30" s="142"/>
      <c r="G30" s="142"/>
      <c r="H30" s="142"/>
      <c r="I30" s="142">
        <f t="shared" si="1"/>
        <v>0</v>
      </c>
      <c r="J30" s="142"/>
      <c r="K30" s="142"/>
      <c r="L30" s="142"/>
      <c r="M30" s="142"/>
      <c r="N30" s="142">
        <f t="shared" si="2"/>
        <v>0</v>
      </c>
      <c r="O30" s="142"/>
      <c r="P30" s="142"/>
      <c r="Q30" s="142"/>
      <c r="R30" s="142"/>
    </row>
    <row r="31" spans="1:18" s="2" customFormat="1" ht="12.75">
      <c r="A31" s="350"/>
      <c r="B31" s="211" t="s">
        <v>452</v>
      </c>
      <c r="C31" s="220" t="s">
        <v>1021</v>
      </c>
      <c r="D31" s="142"/>
      <c r="E31" s="142"/>
      <c r="F31" s="142"/>
      <c r="G31" s="142"/>
      <c r="H31" s="142"/>
      <c r="I31" s="142"/>
      <c r="J31" s="142"/>
      <c r="K31" s="142"/>
      <c r="L31" s="142"/>
      <c r="M31" s="142"/>
      <c r="N31" s="142"/>
      <c r="O31" s="142"/>
      <c r="P31" s="142"/>
      <c r="Q31" s="142"/>
      <c r="R31" s="142"/>
    </row>
    <row r="32" spans="1:18" s="146" customFormat="1" ht="15">
      <c r="A32" s="351"/>
      <c r="B32" s="535" t="s">
        <v>1000</v>
      </c>
      <c r="C32" s="218" t="s">
        <v>1008</v>
      </c>
      <c r="D32" s="142">
        <f t="shared" si="0"/>
        <v>890000</v>
      </c>
      <c r="E32" s="142"/>
      <c r="F32" s="142"/>
      <c r="G32" s="142">
        <v>270000</v>
      </c>
      <c r="H32" s="142">
        <v>620000</v>
      </c>
      <c r="I32" s="142">
        <f t="shared" si="1"/>
        <v>878183.1</v>
      </c>
      <c r="J32" s="142"/>
      <c r="K32" s="142"/>
      <c r="L32" s="142">
        <v>269999.1</v>
      </c>
      <c r="M32" s="142">
        <v>608184</v>
      </c>
      <c r="N32" s="142">
        <f t="shared" si="2"/>
        <v>878183.1</v>
      </c>
      <c r="O32" s="142"/>
      <c r="P32" s="142"/>
      <c r="Q32" s="142">
        <v>269999.1</v>
      </c>
      <c r="R32" s="142">
        <v>608184</v>
      </c>
    </row>
    <row r="33" spans="1:18" s="2" customFormat="1" ht="25.5">
      <c r="A33" s="351"/>
      <c r="B33" s="535" t="s">
        <v>1001</v>
      </c>
      <c r="C33" s="218" t="s">
        <v>1008</v>
      </c>
      <c r="D33" s="142">
        <f t="shared" si="0"/>
        <v>0</v>
      </c>
      <c r="E33" s="142"/>
      <c r="F33" s="142"/>
      <c r="G33" s="142"/>
      <c r="H33" s="142"/>
      <c r="I33" s="142">
        <f t="shared" si="1"/>
        <v>0</v>
      </c>
      <c r="J33" s="142"/>
      <c r="K33" s="142"/>
      <c r="L33" s="142"/>
      <c r="M33" s="142"/>
      <c r="N33" s="142">
        <f t="shared" si="2"/>
        <v>0</v>
      </c>
      <c r="O33" s="142"/>
      <c r="P33" s="142"/>
      <c r="Q33" s="142"/>
      <c r="R33" s="142"/>
    </row>
    <row r="34" spans="1:18" s="143" customFormat="1" ht="12.75">
      <c r="A34" s="351"/>
      <c r="B34" s="535" t="s">
        <v>1002</v>
      </c>
      <c r="C34" s="218" t="s">
        <v>1008</v>
      </c>
      <c r="D34" s="142">
        <f t="shared" si="0"/>
        <v>0</v>
      </c>
      <c r="E34" s="142"/>
      <c r="F34" s="142"/>
      <c r="G34" s="142"/>
      <c r="H34" s="142"/>
      <c r="I34" s="142">
        <f t="shared" si="1"/>
        <v>0</v>
      </c>
      <c r="J34" s="142"/>
      <c r="K34" s="142"/>
      <c r="L34" s="142"/>
      <c r="M34" s="142"/>
      <c r="N34" s="142">
        <f t="shared" si="2"/>
        <v>0</v>
      </c>
      <c r="O34" s="142"/>
      <c r="P34" s="142"/>
      <c r="Q34" s="142"/>
      <c r="R34" s="142"/>
    </row>
    <row r="35" spans="1:18" s="143" customFormat="1" ht="12.75">
      <c r="A35" s="351"/>
      <c r="B35" s="535" t="s">
        <v>732</v>
      </c>
      <c r="C35" s="218" t="s">
        <v>1008</v>
      </c>
      <c r="D35" s="142">
        <f t="shared" si="0"/>
        <v>0</v>
      </c>
      <c r="E35" s="142"/>
      <c r="F35" s="142"/>
      <c r="G35" s="142"/>
      <c r="H35" s="142"/>
      <c r="I35" s="142">
        <f t="shared" si="1"/>
        <v>0</v>
      </c>
      <c r="J35" s="142"/>
      <c r="K35" s="142"/>
      <c r="L35" s="142"/>
      <c r="M35" s="142"/>
      <c r="N35" s="142">
        <f t="shared" si="2"/>
        <v>0</v>
      </c>
      <c r="O35" s="142"/>
      <c r="P35" s="142"/>
      <c r="Q35" s="142"/>
      <c r="R35" s="142"/>
    </row>
    <row r="36" spans="1:18" s="143" customFormat="1" ht="12.75">
      <c r="A36" s="351"/>
      <c r="B36" s="536" t="s">
        <v>1004</v>
      </c>
      <c r="C36" s="227" t="s">
        <v>1189</v>
      </c>
      <c r="D36" s="142">
        <f aca="true" t="shared" si="3" ref="D36:D42">SUM(E36:H36)</f>
        <v>0</v>
      </c>
      <c r="E36" s="142"/>
      <c r="F36" s="142"/>
      <c r="G36" s="142"/>
      <c r="H36" s="142"/>
      <c r="I36" s="142">
        <f t="shared" si="1"/>
        <v>0</v>
      </c>
      <c r="J36" s="142"/>
      <c r="K36" s="142"/>
      <c r="L36" s="142"/>
      <c r="M36" s="142"/>
      <c r="N36" s="142">
        <f t="shared" si="2"/>
        <v>0</v>
      </c>
      <c r="O36" s="142"/>
      <c r="P36" s="142"/>
      <c r="Q36" s="142"/>
      <c r="R36" s="142"/>
    </row>
    <row r="37" spans="1:18" s="143" customFormat="1" ht="12.75">
      <c r="A37" s="351"/>
      <c r="B37" s="70" t="s">
        <v>1207</v>
      </c>
      <c r="C37" s="220" t="s">
        <v>1189</v>
      </c>
      <c r="D37" s="142">
        <f t="shared" si="3"/>
        <v>0</v>
      </c>
      <c r="E37" s="142"/>
      <c r="F37" s="142"/>
      <c r="G37" s="142"/>
      <c r="H37" s="142"/>
      <c r="I37" s="142">
        <f t="shared" si="1"/>
        <v>0</v>
      </c>
      <c r="J37" s="142"/>
      <c r="K37" s="142"/>
      <c r="L37" s="142"/>
      <c r="M37" s="142"/>
      <c r="N37" s="142">
        <f t="shared" si="2"/>
        <v>0</v>
      </c>
      <c r="O37" s="142"/>
      <c r="P37" s="142"/>
      <c r="Q37" s="142"/>
      <c r="R37" s="142"/>
    </row>
    <row r="38" spans="1:18" s="143" customFormat="1" ht="12.75">
      <c r="A38" s="351"/>
      <c r="B38" s="70" t="s">
        <v>1208</v>
      </c>
      <c r="C38" s="220" t="s">
        <v>1189</v>
      </c>
      <c r="D38" s="142">
        <f t="shared" si="3"/>
        <v>0</v>
      </c>
      <c r="E38" s="142"/>
      <c r="F38" s="142"/>
      <c r="G38" s="142"/>
      <c r="H38" s="142"/>
      <c r="I38" s="142">
        <f t="shared" si="1"/>
        <v>0</v>
      </c>
      <c r="J38" s="142"/>
      <c r="K38" s="142"/>
      <c r="L38" s="142"/>
      <c r="M38" s="142"/>
      <c r="N38" s="142">
        <f t="shared" si="2"/>
        <v>0</v>
      </c>
      <c r="O38" s="142"/>
      <c r="P38" s="142"/>
      <c r="Q38" s="142"/>
      <c r="R38" s="142"/>
    </row>
    <row r="39" spans="1:18" s="135" customFormat="1" ht="38.25">
      <c r="A39" s="544">
        <v>5</v>
      </c>
      <c r="B39" s="547" t="s">
        <v>1213</v>
      </c>
      <c r="C39" s="543" t="s">
        <v>1007</v>
      </c>
      <c r="D39" s="548">
        <f t="shared" si="3"/>
        <v>0</v>
      </c>
      <c r="E39" s="548">
        <f>E40</f>
        <v>0</v>
      </c>
      <c r="F39" s="548">
        <f>F40</f>
        <v>0</v>
      </c>
      <c r="G39" s="548">
        <f>G40</f>
        <v>0</v>
      </c>
      <c r="H39" s="548">
        <f>H40</f>
        <v>0</v>
      </c>
      <c r="I39" s="548">
        <f t="shared" si="1"/>
        <v>0</v>
      </c>
      <c r="J39" s="548"/>
      <c r="K39" s="548">
        <f>K40</f>
        <v>0</v>
      </c>
      <c r="L39" s="548">
        <f>L40</f>
        <v>0</v>
      </c>
      <c r="M39" s="548">
        <f>M40</f>
        <v>0</v>
      </c>
      <c r="N39" s="548">
        <f t="shared" si="2"/>
        <v>0</v>
      </c>
      <c r="O39" s="548"/>
      <c r="P39" s="548">
        <f>P40</f>
        <v>0</v>
      </c>
      <c r="Q39" s="548">
        <f>Q40</f>
        <v>0</v>
      </c>
      <c r="R39" s="548">
        <f>R40</f>
        <v>0</v>
      </c>
    </row>
    <row r="40" spans="1:18" s="147" customFormat="1" ht="15">
      <c r="A40" s="529"/>
      <c r="B40" s="535" t="s">
        <v>1002</v>
      </c>
      <c r="C40" s="218" t="s">
        <v>999</v>
      </c>
      <c r="D40" s="142">
        <f t="shared" si="3"/>
        <v>0</v>
      </c>
      <c r="E40" s="142"/>
      <c r="F40" s="157"/>
      <c r="G40" s="157"/>
      <c r="H40" s="157"/>
      <c r="I40" s="142">
        <f t="shared" si="1"/>
        <v>0</v>
      </c>
      <c r="J40" s="142"/>
      <c r="K40" s="157"/>
      <c r="L40" s="157"/>
      <c r="M40" s="157"/>
      <c r="N40" s="142">
        <f t="shared" si="2"/>
        <v>0</v>
      </c>
      <c r="O40" s="142"/>
      <c r="P40" s="157"/>
      <c r="Q40" s="157"/>
      <c r="R40" s="157"/>
    </row>
    <row r="41" spans="1:18" s="147" customFormat="1" ht="25.5">
      <c r="A41" s="544">
        <v>6</v>
      </c>
      <c r="B41" s="547" t="s">
        <v>1214</v>
      </c>
      <c r="C41" s="545" t="s">
        <v>1007</v>
      </c>
      <c r="D41" s="548">
        <f t="shared" si="3"/>
        <v>5617800</v>
      </c>
      <c r="E41" s="548">
        <f>SUM(E42:E44)</f>
        <v>0</v>
      </c>
      <c r="F41" s="548">
        <f>SUM(F42:F44)</f>
        <v>4467800</v>
      </c>
      <c r="G41" s="548">
        <f>SUM(G42:G44)</f>
        <v>1150000</v>
      </c>
      <c r="H41" s="548">
        <f>SUM(H42:H44)</f>
        <v>0</v>
      </c>
      <c r="I41" s="548">
        <f t="shared" si="1"/>
        <v>5519370.62</v>
      </c>
      <c r="J41" s="548"/>
      <c r="K41" s="548">
        <f>SUM(K42:K44)</f>
        <v>4467800</v>
      </c>
      <c r="L41" s="548">
        <f>SUM(L42:L44)</f>
        <v>1051570.62</v>
      </c>
      <c r="M41" s="548">
        <f>SUM(M42:M44)</f>
        <v>0</v>
      </c>
      <c r="N41" s="548">
        <f t="shared" si="2"/>
        <v>5519370.62</v>
      </c>
      <c r="O41" s="548">
        <f>SUM(O42:O44)</f>
        <v>0</v>
      </c>
      <c r="P41" s="548">
        <f>SUM(P42:P44)</f>
        <v>4467800</v>
      </c>
      <c r="Q41" s="548">
        <f>SUM(Q42:Q44)</f>
        <v>1051570.62</v>
      </c>
      <c r="R41" s="548">
        <f>SUM(R42:R44)</f>
        <v>0</v>
      </c>
    </row>
    <row r="42" spans="1:18" s="147" customFormat="1" ht="15">
      <c r="A42" s="529"/>
      <c r="B42" s="535" t="s">
        <v>1000</v>
      </c>
      <c r="C42" s="218" t="s">
        <v>1009</v>
      </c>
      <c r="D42" s="142">
        <f t="shared" si="3"/>
        <v>1150000</v>
      </c>
      <c r="E42" s="142"/>
      <c r="F42" s="142"/>
      <c r="G42" s="142">
        <v>1150000</v>
      </c>
      <c r="H42" s="142"/>
      <c r="I42" s="142">
        <f t="shared" si="1"/>
        <v>1051570.62</v>
      </c>
      <c r="J42" s="142"/>
      <c r="K42" s="142"/>
      <c r="L42" s="142">
        <v>1051570.62</v>
      </c>
      <c r="M42" s="142"/>
      <c r="N42" s="142">
        <f t="shared" si="2"/>
        <v>1051570.62</v>
      </c>
      <c r="O42" s="142"/>
      <c r="P42" s="142"/>
      <c r="Q42" s="142">
        <v>1051570.62</v>
      </c>
      <c r="R42" s="142"/>
    </row>
    <row r="43" spans="1:18" s="147" customFormat="1" ht="15">
      <c r="A43" s="529"/>
      <c r="B43" s="535" t="s">
        <v>1000</v>
      </c>
      <c r="C43" s="218"/>
      <c r="D43" s="142">
        <f aca="true" t="shared" si="4" ref="D43:D73">SUM(E43:H43)</f>
        <v>0</v>
      </c>
      <c r="E43" s="142"/>
      <c r="F43" s="142"/>
      <c r="G43" s="142"/>
      <c r="H43" s="142"/>
      <c r="I43" s="142">
        <f t="shared" si="1"/>
        <v>0</v>
      </c>
      <c r="J43" s="142"/>
      <c r="K43" s="142"/>
      <c r="L43" s="142"/>
      <c r="M43" s="142"/>
      <c r="N43" s="142">
        <f t="shared" si="2"/>
        <v>0</v>
      </c>
      <c r="O43" s="142"/>
      <c r="P43" s="142"/>
      <c r="Q43" s="142"/>
      <c r="R43" s="142"/>
    </row>
    <row r="44" spans="1:18" s="147" customFormat="1" ht="15">
      <c r="A44" s="529"/>
      <c r="B44" s="535" t="s">
        <v>1000</v>
      </c>
      <c r="C44" s="218" t="s">
        <v>1096</v>
      </c>
      <c r="D44" s="142">
        <f t="shared" si="4"/>
        <v>4467800</v>
      </c>
      <c r="E44" s="142"/>
      <c r="F44" s="142">
        <v>4467800</v>
      </c>
      <c r="G44" s="142"/>
      <c r="H44" s="142"/>
      <c r="I44" s="142">
        <f t="shared" si="1"/>
        <v>4467800</v>
      </c>
      <c r="J44" s="142"/>
      <c r="K44" s="142">
        <v>4467800</v>
      </c>
      <c r="L44" s="142"/>
      <c r="M44" s="142"/>
      <c r="N44" s="142">
        <f t="shared" si="2"/>
        <v>4467800</v>
      </c>
      <c r="O44" s="142"/>
      <c r="P44" s="142">
        <v>4467800</v>
      </c>
      <c r="Q44" s="142"/>
      <c r="R44" s="142"/>
    </row>
    <row r="45" spans="1:18" s="147" customFormat="1" ht="38.25">
      <c r="A45" s="544">
        <v>7</v>
      </c>
      <c r="B45" s="547" t="s">
        <v>1215</v>
      </c>
      <c r="C45" s="545" t="s">
        <v>1007</v>
      </c>
      <c r="D45" s="548">
        <f t="shared" si="4"/>
        <v>0</v>
      </c>
      <c r="E45" s="548">
        <f>E46</f>
        <v>0</v>
      </c>
      <c r="F45" s="548">
        <f>F46</f>
        <v>0</v>
      </c>
      <c r="G45" s="548">
        <f>G46</f>
        <v>0</v>
      </c>
      <c r="H45" s="548">
        <f>H46</f>
        <v>0</v>
      </c>
      <c r="I45" s="548">
        <f t="shared" si="1"/>
        <v>0</v>
      </c>
      <c r="J45" s="548"/>
      <c r="K45" s="548">
        <f>K46</f>
        <v>0</v>
      </c>
      <c r="L45" s="548">
        <f>L46</f>
        <v>0</v>
      </c>
      <c r="M45" s="548">
        <f>M46</f>
        <v>0</v>
      </c>
      <c r="N45" s="548">
        <f t="shared" si="2"/>
        <v>0</v>
      </c>
      <c r="O45" s="548">
        <f>O46</f>
        <v>0</v>
      </c>
      <c r="P45" s="548">
        <f>P46</f>
        <v>0</v>
      </c>
      <c r="Q45" s="548">
        <f>Q46</f>
        <v>0</v>
      </c>
      <c r="R45" s="548">
        <f>R46</f>
        <v>0</v>
      </c>
    </row>
    <row r="46" spans="1:18" s="147" customFormat="1" ht="15">
      <c r="A46" s="529"/>
      <c r="B46" s="158" t="s">
        <v>452</v>
      </c>
      <c r="C46" s="218" t="s">
        <v>1010</v>
      </c>
      <c r="D46" s="142">
        <f t="shared" si="4"/>
        <v>0</v>
      </c>
      <c r="E46" s="142"/>
      <c r="F46" s="142"/>
      <c r="G46" s="142"/>
      <c r="H46" s="142"/>
      <c r="I46" s="142">
        <f t="shared" si="1"/>
        <v>0</v>
      </c>
      <c r="J46" s="142"/>
      <c r="K46" s="142"/>
      <c r="L46" s="142"/>
      <c r="M46" s="142"/>
      <c r="N46" s="142">
        <f t="shared" si="2"/>
        <v>0</v>
      </c>
      <c r="O46" s="142"/>
      <c r="P46" s="142"/>
      <c r="Q46" s="142"/>
      <c r="R46" s="142"/>
    </row>
    <row r="47" spans="1:18" s="147" customFormat="1" ht="25.5">
      <c r="A47" s="544">
        <v>8</v>
      </c>
      <c r="B47" s="547" t="s">
        <v>1216</v>
      </c>
      <c r="C47" s="545" t="s">
        <v>1007</v>
      </c>
      <c r="D47" s="548">
        <f t="shared" si="4"/>
        <v>0</v>
      </c>
      <c r="E47" s="548">
        <f>SUM(E48:E53)</f>
        <v>0</v>
      </c>
      <c r="F47" s="548">
        <f>SUM(F48:F53)</f>
        <v>0</v>
      </c>
      <c r="G47" s="548">
        <f>SUM(G48:G53)</f>
        <v>0</v>
      </c>
      <c r="H47" s="548">
        <f>SUM(H48:H53)</f>
        <v>0</v>
      </c>
      <c r="I47" s="548">
        <f t="shared" si="1"/>
        <v>0</v>
      </c>
      <c r="J47" s="548"/>
      <c r="K47" s="548">
        <f>SUM(K48:K53)</f>
        <v>0</v>
      </c>
      <c r="L47" s="548">
        <f>SUM(L48:L53)</f>
        <v>0</v>
      </c>
      <c r="M47" s="548">
        <f>SUM(M48:M53)</f>
        <v>0</v>
      </c>
      <c r="N47" s="548">
        <f t="shared" si="2"/>
        <v>0</v>
      </c>
      <c r="O47" s="548">
        <f>SUM(O48:O53)</f>
        <v>0</v>
      </c>
      <c r="P47" s="548">
        <f>SUM(P48:P53)</f>
        <v>0</v>
      </c>
      <c r="Q47" s="548">
        <f>SUM(Q48:Q53)</f>
        <v>0</v>
      </c>
      <c r="R47" s="548">
        <f>SUM(R48:R53)</f>
        <v>0</v>
      </c>
    </row>
    <row r="48" spans="1:18" s="146" customFormat="1" ht="15">
      <c r="A48" s="529"/>
      <c r="B48" s="158" t="s">
        <v>452</v>
      </c>
      <c r="C48" s="218" t="s">
        <v>1081</v>
      </c>
      <c r="D48" s="142">
        <f t="shared" si="4"/>
        <v>0</v>
      </c>
      <c r="E48" s="142"/>
      <c r="F48" s="142"/>
      <c r="G48" s="142"/>
      <c r="H48" s="142"/>
      <c r="I48" s="142">
        <f t="shared" si="1"/>
        <v>0</v>
      </c>
      <c r="J48" s="142"/>
      <c r="K48" s="142"/>
      <c r="L48" s="142"/>
      <c r="M48" s="142"/>
      <c r="N48" s="142">
        <f t="shared" si="2"/>
        <v>0</v>
      </c>
      <c r="O48" s="142"/>
      <c r="P48" s="142"/>
      <c r="Q48" s="142"/>
      <c r="R48" s="142"/>
    </row>
    <row r="49" spans="1:18" s="146" customFormat="1" ht="15">
      <c r="A49" s="159"/>
      <c r="B49" s="158" t="s">
        <v>452</v>
      </c>
      <c r="C49" s="218" t="s">
        <v>1082</v>
      </c>
      <c r="D49" s="142">
        <f t="shared" si="4"/>
        <v>0</v>
      </c>
      <c r="E49" s="142"/>
      <c r="F49" s="142"/>
      <c r="G49" s="142"/>
      <c r="H49" s="142"/>
      <c r="I49" s="142">
        <f t="shared" si="1"/>
        <v>0</v>
      </c>
      <c r="J49" s="142"/>
      <c r="K49" s="142"/>
      <c r="L49" s="142"/>
      <c r="M49" s="142"/>
      <c r="N49" s="142">
        <f t="shared" si="2"/>
        <v>0</v>
      </c>
      <c r="O49" s="142"/>
      <c r="P49" s="142"/>
      <c r="Q49" s="142"/>
      <c r="R49" s="142"/>
    </row>
    <row r="50" spans="1:18" s="146" customFormat="1" ht="15">
      <c r="A50" s="159"/>
      <c r="B50" s="158" t="s">
        <v>452</v>
      </c>
      <c r="C50" s="218" t="s">
        <v>1200</v>
      </c>
      <c r="D50" s="142">
        <f t="shared" si="4"/>
        <v>0</v>
      </c>
      <c r="E50" s="142"/>
      <c r="F50" s="142"/>
      <c r="G50" s="142"/>
      <c r="H50" s="142"/>
      <c r="I50" s="142">
        <f t="shared" si="1"/>
        <v>0</v>
      </c>
      <c r="J50" s="142"/>
      <c r="K50" s="142"/>
      <c r="L50" s="142"/>
      <c r="M50" s="142"/>
      <c r="N50" s="142">
        <f t="shared" si="2"/>
        <v>0</v>
      </c>
      <c r="O50" s="142"/>
      <c r="P50" s="142"/>
      <c r="Q50" s="142"/>
      <c r="R50" s="142"/>
    </row>
    <row r="51" spans="1:18" s="146" customFormat="1" ht="15">
      <c r="A51" s="159"/>
      <c r="B51" s="158" t="s">
        <v>452</v>
      </c>
      <c r="C51" s="218" t="s">
        <v>1083</v>
      </c>
      <c r="D51" s="142">
        <f t="shared" si="4"/>
        <v>0</v>
      </c>
      <c r="E51" s="142"/>
      <c r="F51" s="142"/>
      <c r="G51" s="142"/>
      <c r="H51" s="142"/>
      <c r="I51" s="142">
        <f t="shared" si="1"/>
        <v>0</v>
      </c>
      <c r="J51" s="142"/>
      <c r="K51" s="142"/>
      <c r="L51" s="142"/>
      <c r="M51" s="142"/>
      <c r="N51" s="142">
        <f t="shared" si="2"/>
        <v>0</v>
      </c>
      <c r="O51" s="142"/>
      <c r="P51" s="142"/>
      <c r="Q51" s="142"/>
      <c r="R51" s="142"/>
    </row>
    <row r="52" spans="1:18" s="146" customFormat="1" ht="15">
      <c r="A52" s="159"/>
      <c r="B52" s="158" t="s">
        <v>452</v>
      </c>
      <c r="C52" s="218" t="s">
        <v>1084</v>
      </c>
      <c r="D52" s="142">
        <f t="shared" si="4"/>
        <v>0</v>
      </c>
      <c r="E52" s="142"/>
      <c r="F52" s="142"/>
      <c r="G52" s="142"/>
      <c r="H52" s="142"/>
      <c r="I52" s="142">
        <f t="shared" si="1"/>
        <v>0</v>
      </c>
      <c r="J52" s="142"/>
      <c r="K52" s="142"/>
      <c r="L52" s="142"/>
      <c r="M52" s="142"/>
      <c r="N52" s="142">
        <f t="shared" si="2"/>
        <v>0</v>
      </c>
      <c r="O52" s="142"/>
      <c r="P52" s="142"/>
      <c r="Q52" s="142"/>
      <c r="R52" s="142"/>
    </row>
    <row r="53" spans="1:18" s="146" customFormat="1" ht="15">
      <c r="A53" s="159"/>
      <c r="B53" s="158" t="s">
        <v>452</v>
      </c>
      <c r="C53" s="218" t="s">
        <v>1085</v>
      </c>
      <c r="D53" s="142">
        <f t="shared" si="4"/>
        <v>0</v>
      </c>
      <c r="E53" s="142"/>
      <c r="F53" s="142"/>
      <c r="G53" s="142"/>
      <c r="H53" s="142"/>
      <c r="I53" s="142">
        <f t="shared" si="1"/>
        <v>0</v>
      </c>
      <c r="J53" s="142"/>
      <c r="K53" s="142"/>
      <c r="L53" s="142"/>
      <c r="M53" s="142"/>
      <c r="N53" s="142">
        <f t="shared" si="2"/>
        <v>0</v>
      </c>
      <c r="O53" s="142"/>
      <c r="P53" s="142"/>
      <c r="Q53" s="142"/>
      <c r="R53" s="142"/>
    </row>
    <row r="54" spans="1:18" s="146" customFormat="1" ht="15">
      <c r="A54" s="159"/>
      <c r="B54" s="158" t="s">
        <v>452</v>
      </c>
      <c r="C54" s="218" t="s">
        <v>1086</v>
      </c>
      <c r="D54" s="142">
        <f t="shared" si="4"/>
        <v>0</v>
      </c>
      <c r="E54" s="142"/>
      <c r="F54" s="142"/>
      <c r="G54" s="142"/>
      <c r="H54" s="142"/>
      <c r="I54" s="142">
        <f t="shared" si="1"/>
        <v>0</v>
      </c>
      <c r="J54" s="142"/>
      <c r="K54" s="142"/>
      <c r="L54" s="142"/>
      <c r="M54" s="142"/>
      <c r="N54" s="142">
        <f t="shared" si="2"/>
        <v>0</v>
      </c>
      <c r="O54" s="142"/>
      <c r="P54" s="142"/>
      <c r="Q54" s="142"/>
      <c r="R54" s="142"/>
    </row>
    <row r="55" spans="1:18" s="146" customFormat="1" ht="15">
      <c r="A55" s="159"/>
      <c r="B55" s="158" t="s">
        <v>452</v>
      </c>
      <c r="C55" s="218" t="s">
        <v>1087</v>
      </c>
      <c r="D55" s="142">
        <f t="shared" si="4"/>
        <v>0</v>
      </c>
      <c r="E55" s="142"/>
      <c r="F55" s="142"/>
      <c r="G55" s="142"/>
      <c r="H55" s="142"/>
      <c r="I55" s="142">
        <f t="shared" si="1"/>
        <v>0</v>
      </c>
      <c r="J55" s="142"/>
      <c r="K55" s="142"/>
      <c r="L55" s="142"/>
      <c r="M55" s="142"/>
      <c r="N55" s="142">
        <f t="shared" si="2"/>
        <v>0</v>
      </c>
      <c r="O55" s="142"/>
      <c r="P55" s="142"/>
      <c r="Q55" s="142"/>
      <c r="R55" s="142"/>
    </row>
    <row r="56" spans="1:18" s="146" customFormat="1" ht="15">
      <c r="A56" s="159"/>
      <c r="B56" s="158" t="s">
        <v>452</v>
      </c>
      <c r="C56" s="218" t="s">
        <v>1088</v>
      </c>
      <c r="D56" s="142">
        <f t="shared" si="4"/>
        <v>0</v>
      </c>
      <c r="E56" s="142"/>
      <c r="F56" s="142"/>
      <c r="G56" s="142"/>
      <c r="H56" s="142"/>
      <c r="I56" s="142">
        <f t="shared" si="1"/>
        <v>0</v>
      </c>
      <c r="J56" s="142"/>
      <c r="K56" s="142"/>
      <c r="L56" s="142"/>
      <c r="M56" s="142"/>
      <c r="N56" s="142">
        <f t="shared" si="2"/>
        <v>0</v>
      </c>
      <c r="O56" s="142"/>
      <c r="P56" s="142"/>
      <c r="Q56" s="142"/>
      <c r="R56" s="142"/>
    </row>
    <row r="57" spans="1:18" s="146" customFormat="1" ht="15">
      <c r="A57" s="550"/>
      <c r="B57" s="536" t="s">
        <v>732</v>
      </c>
      <c r="C57" s="220" t="s">
        <v>1204</v>
      </c>
      <c r="D57" s="142">
        <f t="shared" si="4"/>
        <v>0</v>
      </c>
      <c r="E57" s="142"/>
      <c r="F57" s="142"/>
      <c r="G57" s="142"/>
      <c r="H57" s="142"/>
      <c r="I57" s="142">
        <f t="shared" si="1"/>
        <v>0</v>
      </c>
      <c r="J57" s="142"/>
      <c r="K57" s="142"/>
      <c r="L57" s="142"/>
      <c r="M57" s="142"/>
      <c r="N57" s="142">
        <f t="shared" si="2"/>
        <v>0</v>
      </c>
      <c r="O57" s="142"/>
      <c r="P57" s="142"/>
      <c r="Q57" s="142"/>
      <c r="R57" s="142"/>
    </row>
    <row r="58" spans="1:18" s="146" customFormat="1" ht="15">
      <c r="A58" s="550"/>
      <c r="B58" s="536" t="s">
        <v>732</v>
      </c>
      <c r="C58" s="220" t="s">
        <v>1205</v>
      </c>
      <c r="D58" s="142">
        <f t="shared" si="4"/>
        <v>0</v>
      </c>
      <c r="E58" s="142"/>
      <c r="F58" s="142"/>
      <c r="G58" s="142"/>
      <c r="H58" s="142"/>
      <c r="I58" s="142">
        <f t="shared" si="1"/>
        <v>0</v>
      </c>
      <c r="J58" s="142"/>
      <c r="K58" s="142"/>
      <c r="L58" s="142"/>
      <c r="M58" s="142"/>
      <c r="N58" s="142">
        <f t="shared" si="2"/>
        <v>0</v>
      </c>
      <c r="O58" s="142"/>
      <c r="P58" s="142"/>
      <c r="Q58" s="142"/>
      <c r="R58" s="142"/>
    </row>
    <row r="59" spans="1:18" s="147" customFormat="1" ht="25.5">
      <c r="A59" s="544">
        <v>9</v>
      </c>
      <c r="B59" s="547" t="s">
        <v>1217</v>
      </c>
      <c r="C59" s="545" t="s">
        <v>1007</v>
      </c>
      <c r="D59" s="548">
        <f t="shared" si="4"/>
        <v>0</v>
      </c>
      <c r="E59" s="548">
        <f>SUM(E60:E61)</f>
        <v>0</v>
      </c>
      <c r="F59" s="548">
        <f>SUM(F60:F61)</f>
        <v>0</v>
      </c>
      <c r="G59" s="548">
        <f>SUM(G60:G61)</f>
        <v>0</v>
      </c>
      <c r="H59" s="548">
        <f>SUM(H60:H61)</f>
        <v>0</v>
      </c>
      <c r="I59" s="548">
        <f t="shared" si="1"/>
        <v>0</v>
      </c>
      <c r="J59" s="548"/>
      <c r="K59" s="548">
        <f>SUM(K60:K61)</f>
        <v>0</v>
      </c>
      <c r="L59" s="548">
        <f>SUM(L60:L61)</f>
        <v>0</v>
      </c>
      <c r="M59" s="548">
        <f>SUM(M60:M61)</f>
        <v>0</v>
      </c>
      <c r="N59" s="548">
        <f t="shared" si="2"/>
        <v>0</v>
      </c>
      <c r="O59" s="548">
        <f>SUM(O60:O61)</f>
        <v>0</v>
      </c>
      <c r="P59" s="548">
        <f>SUM(P60:P61)</f>
        <v>0</v>
      </c>
      <c r="Q59" s="548">
        <f>SUM(Q60:Q61)</f>
        <v>0</v>
      </c>
      <c r="R59" s="548">
        <f>SUM(R60:R61)</f>
        <v>0</v>
      </c>
    </row>
    <row r="60" spans="1:18" s="146" customFormat="1" ht="15">
      <c r="A60" s="159"/>
      <c r="B60" s="158" t="s">
        <v>452</v>
      </c>
      <c r="C60" s="218" t="s">
        <v>1013</v>
      </c>
      <c r="D60" s="142">
        <f t="shared" si="4"/>
        <v>0</v>
      </c>
      <c r="E60" s="142"/>
      <c r="F60" s="142"/>
      <c r="G60" s="142"/>
      <c r="H60" s="142"/>
      <c r="I60" s="142">
        <f t="shared" si="1"/>
        <v>0</v>
      </c>
      <c r="J60" s="142"/>
      <c r="K60" s="142"/>
      <c r="L60" s="142"/>
      <c r="M60" s="142"/>
      <c r="N60" s="142">
        <f t="shared" si="2"/>
        <v>0</v>
      </c>
      <c r="O60" s="142"/>
      <c r="P60" s="142"/>
      <c r="Q60" s="142"/>
      <c r="R60" s="142"/>
    </row>
    <row r="61" spans="1:18" s="146" customFormat="1" ht="15">
      <c r="A61" s="159"/>
      <c r="B61" s="535" t="s">
        <v>1004</v>
      </c>
      <c r="C61" s="218" t="s">
        <v>1199</v>
      </c>
      <c r="D61" s="142">
        <f t="shared" si="4"/>
        <v>0</v>
      </c>
      <c r="E61" s="142"/>
      <c r="F61" s="142"/>
      <c r="G61" s="142"/>
      <c r="H61" s="142"/>
      <c r="I61" s="142">
        <f t="shared" si="1"/>
        <v>0</v>
      </c>
      <c r="J61" s="142"/>
      <c r="K61" s="142"/>
      <c r="L61" s="142"/>
      <c r="M61" s="142"/>
      <c r="N61" s="142">
        <f t="shared" si="2"/>
        <v>0</v>
      </c>
      <c r="O61" s="142"/>
      <c r="P61" s="142"/>
      <c r="Q61" s="142"/>
      <c r="R61" s="142"/>
    </row>
    <row r="62" spans="1:18" s="349" customFormat="1" ht="38.25">
      <c r="A62" s="544">
        <v>10</v>
      </c>
      <c r="B62" s="547" t="s">
        <v>1218</v>
      </c>
      <c r="C62" s="545" t="s">
        <v>1007</v>
      </c>
      <c r="D62" s="548">
        <f t="shared" si="4"/>
        <v>7875500</v>
      </c>
      <c r="E62" s="548">
        <f>SUM(E63:E73)</f>
        <v>0</v>
      </c>
      <c r="F62" s="548">
        <f>SUM(F63:F73)</f>
        <v>0</v>
      </c>
      <c r="G62" s="548">
        <f>SUM(G63:G73)</f>
        <v>7875500</v>
      </c>
      <c r="H62" s="548">
        <f>SUM(H63:H73)</f>
        <v>0</v>
      </c>
      <c r="I62" s="548">
        <f t="shared" si="1"/>
        <v>7875393</v>
      </c>
      <c r="J62" s="548"/>
      <c r="K62" s="548">
        <f>SUM(K63:K73)</f>
        <v>0</v>
      </c>
      <c r="L62" s="548">
        <f>SUM(L63:L73)</f>
        <v>7875393</v>
      </c>
      <c r="M62" s="548">
        <f>SUM(M63:M73)</f>
        <v>0</v>
      </c>
      <c r="N62" s="548">
        <f t="shared" si="2"/>
        <v>7875393</v>
      </c>
      <c r="O62" s="548">
        <f>SUM(O63:O73)</f>
        <v>0</v>
      </c>
      <c r="P62" s="548">
        <f>SUM(P63:P73)</f>
        <v>0</v>
      </c>
      <c r="Q62" s="548">
        <f>SUM(Q63:Q73)</f>
        <v>7875393</v>
      </c>
      <c r="R62" s="548">
        <f>SUM(R63:R73)</f>
        <v>0</v>
      </c>
    </row>
    <row r="63" spans="1:18" s="143" customFormat="1" ht="12.75">
      <c r="A63" s="141"/>
      <c r="B63" s="712" t="s">
        <v>1000</v>
      </c>
      <c r="C63" s="220" t="s">
        <v>1015</v>
      </c>
      <c r="D63" s="142">
        <f t="shared" si="4"/>
        <v>5426900</v>
      </c>
      <c r="E63" s="142"/>
      <c r="F63" s="142"/>
      <c r="G63" s="142">
        <v>5426900</v>
      </c>
      <c r="H63" s="142"/>
      <c r="I63" s="142">
        <f t="shared" si="1"/>
        <v>5426820</v>
      </c>
      <c r="J63" s="142"/>
      <c r="K63" s="142"/>
      <c r="L63" s="142">
        <v>5426820</v>
      </c>
      <c r="M63" s="142"/>
      <c r="N63" s="142">
        <f t="shared" si="2"/>
        <v>5426820</v>
      </c>
      <c r="O63" s="142"/>
      <c r="P63" s="142"/>
      <c r="Q63" s="142">
        <v>5426820</v>
      </c>
      <c r="R63" s="142"/>
    </row>
    <row r="64" spans="1:18" s="2" customFormat="1" ht="13.5" customHeight="1">
      <c r="A64" s="141"/>
      <c r="B64" s="712"/>
      <c r="C64" s="220" t="s">
        <v>1100</v>
      </c>
      <c r="D64" s="142">
        <f t="shared" si="4"/>
        <v>2448600</v>
      </c>
      <c r="E64" s="142"/>
      <c r="F64" s="142"/>
      <c r="G64" s="142">
        <v>2448600</v>
      </c>
      <c r="H64" s="142"/>
      <c r="I64" s="142">
        <f t="shared" si="1"/>
        <v>2448573</v>
      </c>
      <c r="J64" s="142"/>
      <c r="K64" s="142"/>
      <c r="L64" s="142">
        <v>2448573</v>
      </c>
      <c r="M64" s="142"/>
      <c r="N64" s="142">
        <f t="shared" si="2"/>
        <v>2448573</v>
      </c>
      <c r="O64" s="142"/>
      <c r="P64" s="142"/>
      <c r="Q64" s="142">
        <v>2448573</v>
      </c>
      <c r="R64" s="142"/>
    </row>
    <row r="65" spans="1:18" ht="12.75" customHeight="1" hidden="1">
      <c r="A65" s="141"/>
      <c r="B65" s="712" t="s">
        <v>1001</v>
      </c>
      <c r="C65" s="220"/>
      <c r="D65" s="142">
        <f t="shared" si="4"/>
        <v>0</v>
      </c>
      <c r="E65" s="142"/>
      <c r="F65" s="142"/>
      <c r="G65" s="142"/>
      <c r="H65" s="142"/>
      <c r="I65" s="142">
        <f t="shared" si="1"/>
        <v>0</v>
      </c>
      <c r="J65" s="142"/>
      <c r="K65" s="142"/>
      <c r="L65" s="142"/>
      <c r="M65" s="142"/>
      <c r="N65" s="142">
        <f t="shared" si="2"/>
        <v>0</v>
      </c>
      <c r="O65" s="142"/>
      <c r="P65" s="142"/>
      <c r="Q65" s="142"/>
      <c r="R65" s="142"/>
    </row>
    <row r="66" spans="1:18" ht="12.75" customHeight="1" hidden="1">
      <c r="A66" s="141"/>
      <c r="B66" s="712"/>
      <c r="C66" s="220"/>
      <c r="D66" s="142">
        <f t="shared" si="4"/>
        <v>0</v>
      </c>
      <c r="E66" s="142"/>
      <c r="F66" s="142"/>
      <c r="G66" s="142"/>
      <c r="H66" s="142"/>
      <c r="I66" s="142">
        <f t="shared" si="1"/>
        <v>0</v>
      </c>
      <c r="J66" s="142"/>
      <c r="K66" s="142"/>
      <c r="L66" s="142"/>
      <c r="M66" s="142"/>
      <c r="N66" s="142">
        <f t="shared" si="2"/>
        <v>0</v>
      </c>
      <c r="O66" s="142"/>
      <c r="P66" s="142"/>
      <c r="Q66" s="142"/>
      <c r="R66" s="142"/>
    </row>
    <row r="67" spans="1:18" ht="12.75">
      <c r="A67" s="141"/>
      <c r="B67" s="712" t="s">
        <v>1002</v>
      </c>
      <c r="C67" s="220" t="s">
        <v>1100</v>
      </c>
      <c r="D67" s="142">
        <f t="shared" si="4"/>
        <v>0</v>
      </c>
      <c r="E67" s="142"/>
      <c r="F67" s="142"/>
      <c r="G67" s="142"/>
      <c r="H67" s="142"/>
      <c r="I67" s="142">
        <f t="shared" si="1"/>
        <v>0</v>
      </c>
      <c r="J67" s="142"/>
      <c r="K67" s="142"/>
      <c r="L67" s="142"/>
      <c r="M67" s="142"/>
      <c r="N67" s="142">
        <f t="shared" si="2"/>
        <v>0</v>
      </c>
      <c r="O67" s="142"/>
      <c r="P67" s="142"/>
      <c r="Q67" s="142"/>
      <c r="R67" s="142"/>
    </row>
    <row r="68" spans="1:18" ht="12.75" customHeight="1" hidden="1">
      <c r="A68" s="141"/>
      <c r="B68" s="712"/>
      <c r="C68" s="220"/>
      <c r="D68" s="142">
        <f t="shared" si="4"/>
        <v>0</v>
      </c>
      <c r="E68" s="142"/>
      <c r="F68" s="142"/>
      <c r="G68" s="142"/>
      <c r="H68" s="142"/>
      <c r="I68" s="142">
        <f t="shared" si="1"/>
        <v>0</v>
      </c>
      <c r="J68" s="142"/>
      <c r="K68" s="142"/>
      <c r="L68" s="142"/>
      <c r="M68" s="142"/>
      <c r="N68" s="142">
        <f t="shared" si="2"/>
        <v>0</v>
      </c>
      <c r="O68" s="142"/>
      <c r="P68" s="142"/>
      <c r="Q68" s="142"/>
      <c r="R68" s="142"/>
    </row>
    <row r="69" spans="1:18" ht="12.75" customHeight="1" hidden="1">
      <c r="A69" s="141"/>
      <c r="B69" s="712"/>
      <c r="C69" s="220"/>
      <c r="D69" s="142">
        <f t="shared" si="4"/>
        <v>0</v>
      </c>
      <c r="E69" s="142"/>
      <c r="F69" s="142"/>
      <c r="G69" s="142"/>
      <c r="H69" s="142"/>
      <c r="I69" s="142">
        <f t="shared" si="1"/>
        <v>0</v>
      </c>
      <c r="J69" s="142"/>
      <c r="K69" s="142"/>
      <c r="L69" s="142"/>
      <c r="M69" s="142"/>
      <c r="N69" s="142">
        <f t="shared" si="2"/>
        <v>0</v>
      </c>
      <c r="O69" s="142"/>
      <c r="P69" s="142"/>
      <c r="Q69" s="142"/>
      <c r="R69" s="142"/>
    </row>
    <row r="70" spans="1:18" ht="12.75" customHeight="1" hidden="1">
      <c r="A70" s="141"/>
      <c r="B70" s="712"/>
      <c r="C70" s="220"/>
      <c r="D70" s="142">
        <f t="shared" si="4"/>
        <v>0</v>
      </c>
      <c r="E70" s="142"/>
      <c r="F70" s="142"/>
      <c r="G70" s="142"/>
      <c r="H70" s="142"/>
      <c r="I70" s="142">
        <f t="shared" si="1"/>
        <v>0</v>
      </c>
      <c r="J70" s="142"/>
      <c r="K70" s="142"/>
      <c r="L70" s="142"/>
      <c r="M70" s="142"/>
      <c r="N70" s="142">
        <f t="shared" si="2"/>
        <v>0</v>
      </c>
      <c r="O70" s="142"/>
      <c r="P70" s="142"/>
      <c r="Q70" s="142"/>
      <c r="R70" s="142"/>
    </row>
    <row r="71" spans="1:18" ht="12.75" customHeight="1" hidden="1">
      <c r="A71" s="141"/>
      <c r="B71" s="712"/>
      <c r="C71" s="220"/>
      <c r="D71" s="142">
        <f t="shared" si="4"/>
        <v>0</v>
      </c>
      <c r="E71" s="142"/>
      <c r="F71" s="142"/>
      <c r="G71" s="142"/>
      <c r="H71" s="142"/>
      <c r="I71" s="142">
        <f t="shared" si="1"/>
        <v>0</v>
      </c>
      <c r="J71" s="142"/>
      <c r="K71" s="142"/>
      <c r="L71" s="142"/>
      <c r="M71" s="142"/>
      <c r="N71" s="142">
        <f t="shared" si="2"/>
        <v>0</v>
      </c>
      <c r="O71" s="142"/>
      <c r="P71" s="142"/>
      <c r="Q71" s="142"/>
      <c r="R71" s="142"/>
    </row>
    <row r="72" spans="1:18" ht="12.75">
      <c r="A72" s="141"/>
      <c r="B72" s="535" t="s">
        <v>1004</v>
      </c>
      <c r="C72" s="220" t="s">
        <v>1101</v>
      </c>
      <c r="D72" s="142">
        <f t="shared" si="4"/>
        <v>0</v>
      </c>
      <c r="E72" s="142"/>
      <c r="F72" s="142"/>
      <c r="G72" s="142"/>
      <c r="H72" s="142"/>
      <c r="I72" s="142">
        <f t="shared" si="1"/>
        <v>0</v>
      </c>
      <c r="J72" s="142"/>
      <c r="K72" s="142"/>
      <c r="L72" s="142"/>
      <c r="M72" s="142"/>
      <c r="N72" s="142">
        <f t="shared" si="2"/>
        <v>0</v>
      </c>
      <c r="O72" s="142"/>
      <c r="P72" s="142"/>
      <c r="Q72" s="142"/>
      <c r="R72" s="142"/>
    </row>
    <row r="73" spans="1:18" ht="12.75">
      <c r="A73" s="141"/>
      <c r="B73" s="536" t="s">
        <v>1005</v>
      </c>
      <c r="C73" s="220" t="s">
        <v>1203</v>
      </c>
      <c r="D73" s="142">
        <f t="shared" si="4"/>
        <v>0</v>
      </c>
      <c r="E73" s="142"/>
      <c r="F73" s="142"/>
      <c r="G73" s="142"/>
      <c r="H73" s="142"/>
      <c r="I73" s="142">
        <f t="shared" si="1"/>
        <v>0</v>
      </c>
      <c r="J73" s="142"/>
      <c r="K73" s="142"/>
      <c r="L73" s="142"/>
      <c r="M73" s="142"/>
      <c r="N73" s="142">
        <f t="shared" si="2"/>
        <v>0</v>
      </c>
      <c r="O73" s="142"/>
      <c r="P73" s="142"/>
      <c r="Q73" s="142"/>
      <c r="R73" s="142"/>
    </row>
    <row r="74" spans="1:18" s="67" customFormat="1" ht="12.75">
      <c r="A74" s="148"/>
      <c r="B74" s="148" t="s">
        <v>451</v>
      </c>
      <c r="C74" s="140"/>
      <c r="D74" s="157">
        <f>SUM(E74:H74)</f>
        <v>17718049.25</v>
      </c>
      <c r="E74" s="157">
        <f>E16+E23+E29+E39+E41+E45+E47+E59+E62+E12</f>
        <v>484649.25</v>
      </c>
      <c r="F74" s="157">
        <f>F16+F23+F29+F39+F41+F45+F47+F59+F62+F12</f>
        <v>4467800</v>
      </c>
      <c r="G74" s="157">
        <f>G16+G23+G29+G39+G41+G45+G47+G59+G62+G12</f>
        <v>12145600</v>
      </c>
      <c r="H74" s="157">
        <f>H16+H23+H29+H39+H41+H45+H47+H59+H62+H12</f>
        <v>620000</v>
      </c>
      <c r="I74" s="157">
        <f>SUM(J74:M74)</f>
        <v>17516106.07</v>
      </c>
      <c r="J74" s="157">
        <f>J16+J23+J29+J39+J41+J45+J47+J59+J62+J12</f>
        <v>406450.85</v>
      </c>
      <c r="K74" s="157">
        <f>K16+K23+K29+K39+K41+K45+K47+K59+K62+K12</f>
        <v>4467800</v>
      </c>
      <c r="L74" s="157">
        <f>L16+L23+L29+L39+L41+L45+L47+L59+L62+L12</f>
        <v>12033671.22</v>
      </c>
      <c r="M74" s="157">
        <f>M16+M23+M29+M39+M41+M45+M47+M59+M62+M12</f>
        <v>608184</v>
      </c>
      <c r="N74" s="157">
        <f>SUM(O74:R74)</f>
        <v>17516106.07</v>
      </c>
      <c r="O74" s="157">
        <f>O16+O23+O29+O39+O41+O45+O47+O59+O62+O12</f>
        <v>406450.85</v>
      </c>
      <c r="P74" s="157">
        <f>P16+P23+P29+P39+P41+P45+P47+P59+P62+P12</f>
        <v>4467800</v>
      </c>
      <c r="Q74" s="157">
        <f>Q16+Q23+Q29+Q39+Q41+Q45+Q47+Q59+Q62+Q12</f>
        <v>12033671.22</v>
      </c>
      <c r="R74" s="157">
        <f>R16+R23+R29+R39+R41+R45+R47+R59+R62+R12</f>
        <v>608184</v>
      </c>
    </row>
    <row r="75" spans="2:18" s="76" customFormat="1" ht="12.75">
      <c r="B75" s="539"/>
      <c r="C75" s="539"/>
      <c r="D75" s="538">
        <f>D11-D74</f>
        <v>0</v>
      </c>
      <c r="E75" s="538">
        <f aca="true" t="shared" si="5" ref="E75:R75">E11-E74</f>
        <v>0</v>
      </c>
      <c r="F75" s="538">
        <f t="shared" si="5"/>
        <v>0</v>
      </c>
      <c r="G75" s="538">
        <f t="shared" si="5"/>
        <v>0</v>
      </c>
      <c r="H75" s="538">
        <f t="shared" si="5"/>
        <v>0</v>
      </c>
      <c r="I75" s="538">
        <f t="shared" si="5"/>
        <v>0</v>
      </c>
      <c r="J75" s="538">
        <f t="shared" si="5"/>
        <v>0</v>
      </c>
      <c r="K75" s="538">
        <f t="shared" si="5"/>
        <v>0</v>
      </c>
      <c r="L75" s="538">
        <f t="shared" si="5"/>
        <v>0</v>
      </c>
      <c r="M75" s="538">
        <f t="shared" si="5"/>
        <v>0</v>
      </c>
      <c r="N75" s="538">
        <f t="shared" si="5"/>
        <v>0</v>
      </c>
      <c r="O75" s="538">
        <f t="shared" si="5"/>
        <v>0</v>
      </c>
      <c r="P75" s="538">
        <f t="shared" si="5"/>
        <v>0</v>
      </c>
      <c r="Q75" s="538">
        <f t="shared" si="5"/>
        <v>0</v>
      </c>
      <c r="R75" s="538">
        <f t="shared" si="5"/>
        <v>0</v>
      </c>
    </row>
    <row r="76" spans="4:5" ht="12.75">
      <c r="D76" s="137"/>
      <c r="E76" s="137"/>
    </row>
    <row r="77" ht="12.75">
      <c r="B77" s="58" t="s">
        <v>1102</v>
      </c>
    </row>
    <row r="79" ht="12.75">
      <c r="B79" s="58" t="s">
        <v>443</v>
      </c>
    </row>
    <row r="81" ht="12.75">
      <c r="B81" s="58" t="s">
        <v>454</v>
      </c>
    </row>
  </sheetData>
  <sheetProtection/>
  <mergeCells count="28">
    <mergeCell ref="Q7:Q8"/>
    <mergeCell ref="L7:L8"/>
    <mergeCell ref="R7:R8"/>
    <mergeCell ref="N6:R6"/>
    <mergeCell ref="B10:R10"/>
    <mergeCell ref="B63:B64"/>
    <mergeCell ref="F7:F8"/>
    <mergeCell ref="I7:I8"/>
    <mergeCell ref="K7:K8"/>
    <mergeCell ref="C6:C8"/>
    <mergeCell ref="I6:M6"/>
    <mergeCell ref="B67:B71"/>
    <mergeCell ref="J7:J8"/>
    <mergeCell ref="O7:O8"/>
    <mergeCell ref="N7:N8"/>
    <mergeCell ref="P7:P8"/>
    <mergeCell ref="B65:B66"/>
    <mergeCell ref="E7:E8"/>
    <mergeCell ref="A2:Q2"/>
    <mergeCell ref="A3:Q3"/>
    <mergeCell ref="A4:Q4"/>
    <mergeCell ref="A6:A8"/>
    <mergeCell ref="B6:B8"/>
    <mergeCell ref="D7:D8"/>
    <mergeCell ref="G7:G8"/>
    <mergeCell ref="D6:H6"/>
    <mergeCell ref="H7:H8"/>
    <mergeCell ref="M7:M8"/>
  </mergeCells>
  <printOptions/>
  <pageMargins left="0.39" right="0.15748031496062992" top="0.26" bottom="0.4" header="0.2362204724409449" footer="0.47"/>
  <pageSetup fitToHeight="3" fitToWidth="1" horizontalDpi="600" verticalDpi="600" orientation="landscape" paperSize="9" scale="56"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2:R82"/>
  <sheetViews>
    <sheetView zoomScalePageLayoutView="0" workbookViewId="0" topLeftCell="A40">
      <pane xSplit="2" topLeftCell="I1" activePane="topRight" state="frozen"/>
      <selection pane="topLeft" activeCell="A1" sqref="A1"/>
      <selection pane="topRight" activeCell="R74" sqref="R74"/>
    </sheetView>
  </sheetViews>
  <sheetFormatPr defaultColWidth="9.00390625" defaultRowHeight="12.75"/>
  <cols>
    <col min="1" max="1" width="6.75390625" style="58" customWidth="1"/>
    <col min="2" max="2" width="41.875" style="58" customWidth="1"/>
    <col min="3" max="3" width="18.625" style="58" customWidth="1"/>
    <col min="4" max="18" width="12.75390625" style="58" customWidth="1"/>
    <col min="19" max="16384" width="9.125" style="58" customWidth="1"/>
  </cols>
  <sheetData>
    <row r="1" ht="15" customHeight="1"/>
    <row r="2" spans="1:17" ht="16.5" customHeight="1">
      <c r="A2" s="713" t="s">
        <v>1193</v>
      </c>
      <c r="B2" s="713"/>
      <c r="C2" s="713"/>
      <c r="D2" s="713"/>
      <c r="E2" s="713"/>
      <c r="F2" s="713"/>
      <c r="G2" s="713"/>
      <c r="H2" s="713"/>
      <c r="I2" s="713"/>
      <c r="J2" s="713"/>
      <c r="K2" s="713"/>
      <c r="L2" s="713"/>
      <c r="M2" s="713"/>
      <c r="N2" s="713"/>
      <c r="O2" s="713"/>
      <c r="P2" s="713"/>
      <c r="Q2" s="713"/>
    </row>
    <row r="3" spans="1:17" ht="15">
      <c r="A3" s="714" t="s">
        <v>1001</v>
      </c>
      <c r="B3" s="714"/>
      <c r="C3" s="714"/>
      <c r="D3" s="714"/>
      <c r="E3" s="714"/>
      <c r="F3" s="714"/>
      <c r="G3" s="714"/>
      <c r="H3" s="714"/>
      <c r="I3" s="714"/>
      <c r="J3" s="714"/>
      <c r="K3" s="714"/>
      <c r="L3" s="714"/>
      <c r="M3" s="714"/>
      <c r="N3" s="714"/>
      <c r="O3" s="714"/>
      <c r="P3" s="714"/>
      <c r="Q3" s="714"/>
    </row>
    <row r="4" spans="1:17" ht="15">
      <c r="A4" s="714" t="str">
        <f>'Программные мероприятия в ФУ'!A4:L4</f>
        <v>по состоянию на 01.01.2016 г.</v>
      </c>
      <c r="B4" s="714"/>
      <c r="C4" s="714"/>
      <c r="D4" s="714"/>
      <c r="E4" s="714"/>
      <c r="F4" s="714"/>
      <c r="G4" s="714"/>
      <c r="H4" s="714"/>
      <c r="I4" s="714"/>
      <c r="J4" s="714"/>
      <c r="K4" s="714"/>
      <c r="L4" s="714"/>
      <c r="M4" s="714"/>
      <c r="N4" s="714"/>
      <c r="O4" s="714"/>
      <c r="P4" s="714"/>
      <c r="Q4" s="714"/>
    </row>
    <row r="5" spans="1:17" ht="12.75">
      <c r="A5" s="136"/>
      <c r="B5" s="136"/>
      <c r="C5" s="136"/>
      <c r="D5" s="136"/>
      <c r="E5" s="136"/>
      <c r="F5" s="136"/>
      <c r="G5" s="136"/>
      <c r="H5" s="136"/>
      <c r="I5" s="136"/>
      <c r="J5" s="136"/>
      <c r="K5" s="136"/>
      <c r="L5" s="136"/>
      <c r="M5" s="136"/>
      <c r="N5" s="136"/>
      <c r="O5" s="136"/>
      <c r="P5" s="136"/>
      <c r="Q5" s="136"/>
    </row>
    <row r="6" spans="1:18" ht="12.75" customHeight="1">
      <c r="A6" s="711" t="s">
        <v>1220</v>
      </c>
      <c r="B6" s="711" t="s">
        <v>445</v>
      </c>
      <c r="C6" s="711" t="s">
        <v>998</v>
      </c>
      <c r="D6" s="711" t="s">
        <v>1191</v>
      </c>
      <c r="E6" s="711"/>
      <c r="F6" s="711"/>
      <c r="G6" s="711"/>
      <c r="H6" s="711"/>
      <c r="I6" s="711" t="s">
        <v>1194</v>
      </c>
      <c r="J6" s="711"/>
      <c r="K6" s="711"/>
      <c r="L6" s="711"/>
      <c r="M6" s="711"/>
      <c r="N6" s="711" t="s">
        <v>1192</v>
      </c>
      <c r="O6" s="711"/>
      <c r="P6" s="711"/>
      <c r="Q6" s="711"/>
      <c r="R6" s="711"/>
    </row>
    <row r="7" spans="1:18" ht="12.75" customHeight="1">
      <c r="A7" s="711"/>
      <c r="B7" s="711"/>
      <c r="C7" s="711"/>
      <c r="D7" s="711" t="s">
        <v>446</v>
      </c>
      <c r="E7" s="711" t="s">
        <v>1202</v>
      </c>
      <c r="F7" s="711" t="s">
        <v>448</v>
      </c>
      <c r="G7" s="711" t="s">
        <v>449</v>
      </c>
      <c r="H7" s="711" t="s">
        <v>1206</v>
      </c>
      <c r="I7" s="711" t="s">
        <v>446</v>
      </c>
      <c r="J7" s="711" t="s">
        <v>1202</v>
      </c>
      <c r="K7" s="711" t="s">
        <v>448</v>
      </c>
      <c r="L7" s="711" t="s">
        <v>449</v>
      </c>
      <c r="M7" s="711" t="s">
        <v>1206</v>
      </c>
      <c r="N7" s="711" t="s">
        <v>446</v>
      </c>
      <c r="O7" s="711" t="s">
        <v>1202</v>
      </c>
      <c r="P7" s="711" t="s">
        <v>448</v>
      </c>
      <c r="Q7" s="711" t="s">
        <v>449</v>
      </c>
      <c r="R7" s="711" t="s">
        <v>1206</v>
      </c>
    </row>
    <row r="8" spans="1:18" ht="25.5" customHeight="1">
      <c r="A8" s="711"/>
      <c r="B8" s="711"/>
      <c r="C8" s="711"/>
      <c r="D8" s="711"/>
      <c r="E8" s="711"/>
      <c r="F8" s="711"/>
      <c r="G8" s="711"/>
      <c r="H8" s="711"/>
      <c r="I8" s="711"/>
      <c r="J8" s="711"/>
      <c r="K8" s="711"/>
      <c r="L8" s="711"/>
      <c r="M8" s="711"/>
      <c r="N8" s="711"/>
      <c r="O8" s="711"/>
      <c r="P8" s="711"/>
      <c r="Q8" s="711"/>
      <c r="R8" s="711"/>
    </row>
    <row r="9" spans="1:18" ht="12.75">
      <c r="A9" s="551">
        <v>1</v>
      </c>
      <c r="B9" s="551">
        <v>2</v>
      </c>
      <c r="C9" s="551">
        <v>3</v>
      </c>
      <c r="D9" s="551">
        <v>4</v>
      </c>
      <c r="E9" s="551">
        <v>5</v>
      </c>
      <c r="F9" s="551">
        <v>6</v>
      </c>
      <c r="G9" s="551">
        <v>7</v>
      </c>
      <c r="H9" s="551">
        <v>8</v>
      </c>
      <c r="I9" s="551">
        <v>9</v>
      </c>
      <c r="J9" s="551">
        <v>10</v>
      </c>
      <c r="K9" s="551">
        <v>11</v>
      </c>
      <c r="L9" s="551">
        <v>12</v>
      </c>
      <c r="M9" s="551">
        <v>13</v>
      </c>
      <c r="N9" s="551">
        <v>14</v>
      </c>
      <c r="O9" s="551">
        <v>15</v>
      </c>
      <c r="P9" s="551">
        <v>16</v>
      </c>
      <c r="Q9" s="551">
        <v>17</v>
      </c>
      <c r="R9" s="551">
        <v>18</v>
      </c>
    </row>
    <row r="10" spans="1:18" ht="30" customHeight="1">
      <c r="A10" s="225"/>
      <c r="B10" s="733" t="s">
        <v>1022</v>
      </c>
      <c r="C10" s="733"/>
      <c r="D10" s="733"/>
      <c r="E10" s="733"/>
      <c r="F10" s="733"/>
      <c r="G10" s="733"/>
      <c r="H10" s="733"/>
      <c r="I10" s="733"/>
      <c r="J10" s="733"/>
      <c r="K10" s="733"/>
      <c r="L10" s="733"/>
      <c r="M10" s="733"/>
      <c r="N10" s="733"/>
      <c r="O10" s="733"/>
      <c r="P10" s="733"/>
      <c r="Q10" s="733"/>
      <c r="R10" s="733"/>
    </row>
    <row r="11" spans="1:18" ht="20.25" customHeight="1">
      <c r="A11" s="59"/>
      <c r="B11" s="138" t="s">
        <v>992</v>
      </c>
      <c r="C11" s="226"/>
      <c r="D11" s="157">
        <f>SUM(E11:H11)</f>
        <v>1173142.46</v>
      </c>
      <c r="E11" s="157">
        <f>E16+E23+E29+E39+E41+E45+E47+E59+E62+E12</f>
        <v>50342.46</v>
      </c>
      <c r="F11" s="157">
        <f>F16+F23+F29+F39+F41+F45+F47+F59+F62+F12</f>
        <v>0</v>
      </c>
      <c r="G11" s="157">
        <f>G16+G23+G29+G39+G41+G45+G47+G59+G62+G12</f>
        <v>1122800</v>
      </c>
      <c r="H11" s="157">
        <f>H16+H23+H29+H39+H41+H45+H47+H59+H62+H12</f>
        <v>0</v>
      </c>
      <c r="I11" s="157">
        <f>SUM(J11:M11)</f>
        <v>1161509.0899999999</v>
      </c>
      <c r="J11" s="157">
        <f>J16+J23+J29+J39+J41+J45+J47+J59+J62+J12</f>
        <v>50342.46</v>
      </c>
      <c r="K11" s="157">
        <f>K16+K23+K29+K39+K41+K45+K47+K59+K62+K12</f>
        <v>0</v>
      </c>
      <c r="L11" s="157">
        <f>L16+L23+L29+L39+L41+L45+L47+L59+L62+L12</f>
        <v>1111166.63</v>
      </c>
      <c r="M11" s="157">
        <f>M16+M23+M29+M39+M41+M45+M47+M59+M62+M12</f>
        <v>0</v>
      </c>
      <c r="N11" s="157">
        <f>SUM(O11:R11)</f>
        <v>1161509.0899999999</v>
      </c>
      <c r="O11" s="157">
        <f>O16+O23+O29+O39+O41+O45+O47+O59+O62+O12</f>
        <v>50342.46</v>
      </c>
      <c r="P11" s="157">
        <f>P16+P23+P29+P39+P41+P45+P47+P59+P62+P12</f>
        <v>0</v>
      </c>
      <c r="Q11" s="157">
        <f>Q16+Q23+Q29+Q39+Q41+Q45+Q47+Q59+Q62+Q12</f>
        <v>1111166.63</v>
      </c>
      <c r="R11" s="157">
        <f>R16+R23+R29+R39+R41+R45+R47+R59+R62+R12</f>
        <v>0</v>
      </c>
    </row>
    <row r="12" spans="1:18" ht="38.25">
      <c r="A12" s="542">
        <v>1</v>
      </c>
      <c r="B12" s="547" t="s">
        <v>1209</v>
      </c>
      <c r="C12" s="543" t="s">
        <v>1007</v>
      </c>
      <c r="D12" s="548">
        <f aca="true" t="shared" si="0" ref="D12:D73">SUM(E12:H12)</f>
        <v>50342.46</v>
      </c>
      <c r="E12" s="548">
        <f>SUM(E13:E15)</f>
        <v>50342.46</v>
      </c>
      <c r="F12" s="548">
        <f>SUM(F13:F15)</f>
        <v>0</v>
      </c>
      <c r="G12" s="548">
        <f>SUM(G13:G15)</f>
        <v>0</v>
      </c>
      <c r="H12" s="548">
        <f>SUM(H13:H15)</f>
        <v>0</v>
      </c>
      <c r="I12" s="548">
        <f aca="true" t="shared" si="1" ref="I12:I73">SUM(J12:M12)</f>
        <v>50342.46</v>
      </c>
      <c r="J12" s="548">
        <f>SUM(J13:J15)</f>
        <v>50342.46</v>
      </c>
      <c r="K12" s="548">
        <f>SUM(K13:K15)</f>
        <v>0</v>
      </c>
      <c r="L12" s="548">
        <f>SUM(L13:L15)</f>
        <v>0</v>
      </c>
      <c r="M12" s="548">
        <f>SUM(M13:M15)</f>
        <v>0</v>
      </c>
      <c r="N12" s="548">
        <f aca="true" t="shared" si="2" ref="N12:N73">SUM(O12:R12)</f>
        <v>50342.46</v>
      </c>
      <c r="O12" s="548">
        <f>SUM(O13:O15)</f>
        <v>50342.46</v>
      </c>
      <c r="P12" s="548">
        <f>SUM(P13:P15)</f>
        <v>0</v>
      </c>
      <c r="Q12" s="548">
        <f>SUM(Q13:Q15)</f>
        <v>0</v>
      </c>
      <c r="R12" s="548">
        <f>SUM(R13:R15)</f>
        <v>0</v>
      </c>
    </row>
    <row r="13" spans="1:18" ht="12.75">
      <c r="A13" s="527"/>
      <c r="B13" s="535" t="s">
        <v>1000</v>
      </c>
      <c r="C13" s="220" t="s">
        <v>1201</v>
      </c>
      <c r="D13" s="142">
        <f t="shared" si="0"/>
        <v>0</v>
      </c>
      <c r="E13" s="142"/>
      <c r="F13" s="142"/>
      <c r="G13" s="142"/>
      <c r="H13" s="142"/>
      <c r="I13" s="142">
        <f t="shared" si="1"/>
        <v>0</v>
      </c>
      <c r="J13" s="142"/>
      <c r="K13" s="142"/>
      <c r="L13" s="142"/>
      <c r="M13" s="142"/>
      <c r="N13" s="142">
        <f t="shared" si="2"/>
        <v>0</v>
      </c>
      <c r="O13" s="142"/>
      <c r="P13" s="142"/>
      <c r="Q13" s="142"/>
      <c r="R13" s="142"/>
    </row>
    <row r="14" spans="1:18" ht="12.75" customHeight="1">
      <c r="A14" s="527"/>
      <c r="B14" s="535" t="s">
        <v>1001</v>
      </c>
      <c r="C14" s="220" t="s">
        <v>1201</v>
      </c>
      <c r="D14" s="142">
        <f t="shared" si="0"/>
        <v>50342.46</v>
      </c>
      <c r="E14" s="142">
        <v>50342.46</v>
      </c>
      <c r="F14" s="142"/>
      <c r="G14" s="142"/>
      <c r="H14" s="142"/>
      <c r="I14" s="142">
        <f t="shared" si="1"/>
        <v>50342.46</v>
      </c>
      <c r="J14" s="142">
        <v>50342.46</v>
      </c>
      <c r="K14" s="142"/>
      <c r="L14" s="142"/>
      <c r="M14" s="142"/>
      <c r="N14" s="142">
        <f t="shared" si="2"/>
        <v>50342.46</v>
      </c>
      <c r="O14" s="142">
        <v>50342.46</v>
      </c>
      <c r="P14" s="142"/>
      <c r="Q14" s="142"/>
      <c r="R14" s="142"/>
    </row>
    <row r="15" spans="1:18" ht="12.75">
      <c r="A15" s="527"/>
      <c r="B15" s="535" t="s">
        <v>1002</v>
      </c>
      <c r="C15" s="220" t="s">
        <v>1201</v>
      </c>
      <c r="D15" s="142">
        <f t="shared" si="0"/>
        <v>0</v>
      </c>
      <c r="E15" s="142"/>
      <c r="F15" s="142"/>
      <c r="G15" s="142"/>
      <c r="H15" s="142"/>
      <c r="I15" s="142">
        <f t="shared" si="1"/>
        <v>0</v>
      </c>
      <c r="J15" s="142"/>
      <c r="K15" s="142"/>
      <c r="L15" s="142"/>
      <c r="M15" s="142"/>
      <c r="N15" s="142">
        <f t="shared" si="2"/>
        <v>0</v>
      </c>
      <c r="O15" s="142"/>
      <c r="P15" s="142"/>
      <c r="Q15" s="142"/>
      <c r="R15" s="142"/>
    </row>
    <row r="16" spans="1:18" s="139" customFormat="1" ht="51">
      <c r="A16" s="544">
        <v>2</v>
      </c>
      <c r="B16" s="547" t="s">
        <v>1210</v>
      </c>
      <c r="C16" s="543" t="s">
        <v>1007</v>
      </c>
      <c r="D16" s="548">
        <f>SUM(E16:H16)</f>
        <v>500000</v>
      </c>
      <c r="E16" s="548">
        <f>SUM(E17:E22)</f>
        <v>0</v>
      </c>
      <c r="F16" s="548">
        <f>SUM(F17:F22)</f>
        <v>0</v>
      </c>
      <c r="G16" s="548">
        <f>SUM(G17:G22)</f>
        <v>500000</v>
      </c>
      <c r="H16" s="548">
        <f>SUM(H17:H22)</f>
        <v>0</v>
      </c>
      <c r="I16" s="548">
        <f>SUM(J16:M16)</f>
        <v>500000</v>
      </c>
      <c r="J16" s="548">
        <f>SUM(J17:J22)</f>
        <v>0</v>
      </c>
      <c r="K16" s="548">
        <f>SUM(K17:K22)</f>
        <v>0</v>
      </c>
      <c r="L16" s="548">
        <f>SUM(L17:L22)</f>
        <v>500000</v>
      </c>
      <c r="M16" s="548">
        <f>SUM(M17:M22)</f>
        <v>0</v>
      </c>
      <c r="N16" s="548">
        <f t="shared" si="2"/>
        <v>500000</v>
      </c>
      <c r="O16" s="548">
        <f>SUM(O17:O22)</f>
        <v>0</v>
      </c>
      <c r="P16" s="548">
        <f>SUM(P17:P22)</f>
        <v>0</v>
      </c>
      <c r="Q16" s="548">
        <f>SUM(Q17:Q22)</f>
        <v>500000</v>
      </c>
      <c r="R16" s="548">
        <f>SUM(R17:R22)</f>
        <v>0</v>
      </c>
    </row>
    <row r="17" spans="1:18" s="2" customFormat="1" ht="12.75">
      <c r="A17" s="529"/>
      <c r="B17" s="70" t="s">
        <v>456</v>
      </c>
      <c r="C17" s="218" t="s">
        <v>999</v>
      </c>
      <c r="D17" s="142">
        <f t="shared" si="0"/>
        <v>0</v>
      </c>
      <c r="E17" s="142"/>
      <c r="F17" s="142"/>
      <c r="G17" s="142"/>
      <c r="H17" s="142"/>
      <c r="I17" s="142">
        <f t="shared" si="1"/>
        <v>0</v>
      </c>
      <c r="J17" s="142"/>
      <c r="K17" s="142"/>
      <c r="L17" s="142"/>
      <c r="M17" s="142"/>
      <c r="N17" s="142">
        <f t="shared" si="2"/>
        <v>0</v>
      </c>
      <c r="O17" s="142"/>
      <c r="P17" s="142"/>
      <c r="Q17" s="142"/>
      <c r="R17" s="142"/>
    </row>
    <row r="18" spans="1:18" s="2" customFormat="1" ht="12.75">
      <c r="A18" s="528"/>
      <c r="B18" s="70" t="s">
        <v>456</v>
      </c>
      <c r="C18" s="219" t="s">
        <v>1101</v>
      </c>
      <c r="D18" s="142">
        <f t="shared" si="0"/>
        <v>0</v>
      </c>
      <c r="E18" s="142"/>
      <c r="F18" s="142"/>
      <c r="G18" s="142"/>
      <c r="H18" s="142"/>
      <c r="I18" s="142">
        <f t="shared" si="1"/>
        <v>0</v>
      </c>
      <c r="J18" s="142"/>
      <c r="K18" s="142"/>
      <c r="L18" s="142"/>
      <c r="M18" s="142"/>
      <c r="N18" s="142">
        <f t="shared" si="2"/>
        <v>0</v>
      </c>
      <c r="O18" s="142"/>
      <c r="P18" s="142"/>
      <c r="Q18" s="142"/>
      <c r="R18" s="142"/>
    </row>
    <row r="19" spans="1:18" s="2" customFormat="1" ht="12.75">
      <c r="A19" s="528"/>
      <c r="B19" s="70" t="s">
        <v>456</v>
      </c>
      <c r="C19" s="219" t="s">
        <v>1097</v>
      </c>
      <c r="D19" s="142">
        <f t="shared" si="0"/>
        <v>0</v>
      </c>
      <c r="E19" s="157"/>
      <c r="F19" s="157"/>
      <c r="G19" s="157"/>
      <c r="H19" s="157"/>
      <c r="I19" s="142">
        <f t="shared" si="1"/>
        <v>0</v>
      </c>
      <c r="J19" s="157"/>
      <c r="K19" s="157"/>
      <c r="L19" s="157"/>
      <c r="M19" s="157"/>
      <c r="N19" s="142">
        <f t="shared" si="2"/>
        <v>0</v>
      </c>
      <c r="O19" s="142"/>
      <c r="P19" s="157"/>
      <c r="Q19" s="157"/>
      <c r="R19" s="157"/>
    </row>
    <row r="20" spans="1:18" s="2" customFormat="1" ht="12.75" customHeight="1">
      <c r="A20" s="528"/>
      <c r="B20" s="535" t="s">
        <v>1001</v>
      </c>
      <c r="C20" s="227" t="s">
        <v>1100</v>
      </c>
      <c r="D20" s="142">
        <f t="shared" si="0"/>
        <v>500000</v>
      </c>
      <c r="E20" s="142"/>
      <c r="F20" s="142"/>
      <c r="G20" s="142">
        <v>500000</v>
      </c>
      <c r="H20" s="142"/>
      <c r="I20" s="142">
        <f t="shared" si="1"/>
        <v>500000</v>
      </c>
      <c r="J20" s="142"/>
      <c r="K20" s="142"/>
      <c r="L20" s="142">
        <v>500000</v>
      </c>
      <c r="M20" s="142"/>
      <c r="N20" s="142">
        <f t="shared" si="2"/>
        <v>500000</v>
      </c>
      <c r="O20" s="142"/>
      <c r="P20" s="142"/>
      <c r="Q20" s="142">
        <v>500000</v>
      </c>
      <c r="R20" s="142"/>
    </row>
    <row r="21" spans="1:18" s="2" customFormat="1" ht="12.75">
      <c r="A21" s="528"/>
      <c r="B21" s="535" t="s">
        <v>1002</v>
      </c>
      <c r="C21" s="227" t="s">
        <v>1100</v>
      </c>
      <c r="D21" s="142">
        <f t="shared" si="0"/>
        <v>0</v>
      </c>
      <c r="E21" s="142"/>
      <c r="F21" s="142"/>
      <c r="G21" s="142"/>
      <c r="H21" s="142"/>
      <c r="I21" s="142">
        <f t="shared" si="1"/>
        <v>0</v>
      </c>
      <c r="J21" s="142"/>
      <c r="K21" s="142"/>
      <c r="L21" s="142"/>
      <c r="M21" s="142"/>
      <c r="N21" s="142">
        <f t="shared" si="2"/>
        <v>0</v>
      </c>
      <c r="O21" s="142"/>
      <c r="P21" s="142"/>
      <c r="Q21" s="142"/>
      <c r="R21" s="142"/>
    </row>
    <row r="22" spans="1:18" s="139" customFormat="1" ht="15">
      <c r="A22" s="528"/>
      <c r="B22" s="70" t="s">
        <v>1197</v>
      </c>
      <c r="C22" s="219" t="s">
        <v>1198</v>
      </c>
      <c r="D22" s="142">
        <f t="shared" si="0"/>
        <v>0</v>
      </c>
      <c r="E22" s="142"/>
      <c r="F22" s="142"/>
      <c r="G22" s="142"/>
      <c r="H22" s="142"/>
      <c r="I22" s="142">
        <f t="shared" si="1"/>
        <v>0</v>
      </c>
      <c r="J22" s="142"/>
      <c r="K22" s="142"/>
      <c r="L22" s="142"/>
      <c r="M22" s="142"/>
      <c r="N22" s="142">
        <f t="shared" si="2"/>
        <v>0</v>
      </c>
      <c r="O22" s="142"/>
      <c r="P22" s="142"/>
      <c r="Q22" s="142"/>
      <c r="R22" s="142"/>
    </row>
    <row r="23" spans="1:18" s="2" customFormat="1" ht="38.25">
      <c r="A23" s="546">
        <v>3</v>
      </c>
      <c r="B23" s="547" t="s">
        <v>1211</v>
      </c>
      <c r="C23" s="549" t="s">
        <v>1007</v>
      </c>
      <c r="D23" s="548">
        <f t="shared" si="0"/>
        <v>352800</v>
      </c>
      <c r="E23" s="548">
        <f>SUM(E24:E28)</f>
        <v>0</v>
      </c>
      <c r="F23" s="548">
        <f>SUM(F24:F28)</f>
        <v>0</v>
      </c>
      <c r="G23" s="548">
        <f>SUM(G24:G28)</f>
        <v>352800</v>
      </c>
      <c r="H23" s="548">
        <f>SUM(H24:H28)</f>
        <v>0</v>
      </c>
      <c r="I23" s="548">
        <f t="shared" si="1"/>
        <v>349069.95</v>
      </c>
      <c r="J23" s="548">
        <f>SUM(J24:J28)</f>
        <v>0</v>
      </c>
      <c r="K23" s="548">
        <f>SUM(K24:K28)</f>
        <v>0</v>
      </c>
      <c r="L23" s="548">
        <f>SUM(L24:L28)</f>
        <v>349069.95</v>
      </c>
      <c r="M23" s="548">
        <f>SUM(M24:M28)</f>
        <v>0</v>
      </c>
      <c r="N23" s="548">
        <f t="shared" si="2"/>
        <v>349069.95</v>
      </c>
      <c r="O23" s="548"/>
      <c r="P23" s="548">
        <f>SUM(P24:P28)</f>
        <v>0</v>
      </c>
      <c r="Q23" s="548">
        <f>SUM(Q24:Q28)</f>
        <v>349069.95</v>
      </c>
      <c r="R23" s="548">
        <f>SUM(R24:R28)</f>
        <v>0</v>
      </c>
    </row>
    <row r="24" spans="1:18" s="2" customFormat="1" ht="12.75">
      <c r="A24" s="528"/>
      <c r="B24" s="535" t="s">
        <v>1000</v>
      </c>
      <c r="C24" s="219" t="s">
        <v>1003</v>
      </c>
      <c r="D24" s="142">
        <f t="shared" si="0"/>
        <v>0</v>
      </c>
      <c r="E24" s="142"/>
      <c r="F24" s="142"/>
      <c r="G24" s="142"/>
      <c r="H24" s="142"/>
      <c r="I24" s="142">
        <f t="shared" si="1"/>
        <v>0</v>
      </c>
      <c r="J24" s="142"/>
      <c r="K24" s="142"/>
      <c r="L24" s="142"/>
      <c r="M24" s="142"/>
      <c r="N24" s="142">
        <f t="shared" si="2"/>
        <v>0</v>
      </c>
      <c r="O24" s="142"/>
      <c r="P24" s="142"/>
      <c r="Q24" s="142"/>
      <c r="R24" s="142"/>
    </row>
    <row r="25" spans="1:18" s="2" customFormat="1" ht="12.75" customHeight="1">
      <c r="A25" s="528"/>
      <c r="B25" s="535" t="s">
        <v>1001</v>
      </c>
      <c r="C25" s="219" t="s">
        <v>1003</v>
      </c>
      <c r="D25" s="142">
        <f t="shared" si="0"/>
        <v>352800</v>
      </c>
      <c r="E25" s="142"/>
      <c r="F25" s="142"/>
      <c r="G25" s="142">
        <v>352800</v>
      </c>
      <c r="H25" s="142"/>
      <c r="I25" s="142">
        <f t="shared" si="1"/>
        <v>349069.95</v>
      </c>
      <c r="J25" s="142"/>
      <c r="K25" s="142"/>
      <c r="L25" s="142">
        <v>349069.95</v>
      </c>
      <c r="M25" s="142"/>
      <c r="N25" s="142">
        <f t="shared" si="2"/>
        <v>349069.95</v>
      </c>
      <c r="O25" s="142"/>
      <c r="P25" s="142"/>
      <c r="Q25" s="142">
        <v>349069.95</v>
      </c>
      <c r="R25" s="142"/>
    </row>
    <row r="26" spans="1:18" s="2" customFormat="1" ht="12.75">
      <c r="A26" s="528"/>
      <c r="B26" s="535" t="s">
        <v>1002</v>
      </c>
      <c r="C26" s="219" t="s">
        <v>1003</v>
      </c>
      <c r="D26" s="142">
        <f t="shared" si="0"/>
        <v>0</v>
      </c>
      <c r="E26" s="142"/>
      <c r="F26" s="142"/>
      <c r="G26" s="142"/>
      <c r="H26" s="142"/>
      <c r="I26" s="142">
        <f t="shared" si="1"/>
        <v>0</v>
      </c>
      <c r="J26" s="142"/>
      <c r="K26" s="142"/>
      <c r="L26" s="142"/>
      <c r="M26" s="142"/>
      <c r="N26" s="142">
        <f t="shared" si="2"/>
        <v>0</v>
      </c>
      <c r="O26" s="142"/>
      <c r="P26" s="142"/>
      <c r="Q26" s="142"/>
      <c r="R26" s="142"/>
    </row>
    <row r="27" spans="1:18" s="2" customFormat="1" ht="12.75">
      <c r="A27" s="528"/>
      <c r="B27" s="535" t="s">
        <v>1004</v>
      </c>
      <c r="C27" s="219" t="s">
        <v>1006</v>
      </c>
      <c r="D27" s="142">
        <f t="shared" si="0"/>
        <v>0</v>
      </c>
      <c r="E27" s="142"/>
      <c r="F27" s="142"/>
      <c r="G27" s="142"/>
      <c r="H27" s="142"/>
      <c r="I27" s="142">
        <f t="shared" si="1"/>
        <v>0</v>
      </c>
      <c r="J27" s="142"/>
      <c r="K27" s="142"/>
      <c r="L27" s="142"/>
      <c r="M27" s="142"/>
      <c r="N27" s="142">
        <f t="shared" si="2"/>
        <v>0</v>
      </c>
      <c r="O27" s="142"/>
      <c r="P27" s="142"/>
      <c r="Q27" s="142"/>
      <c r="R27" s="142"/>
    </row>
    <row r="28" spans="1:18" s="135" customFormat="1" ht="12.75">
      <c r="A28" s="528"/>
      <c r="B28" s="535" t="s">
        <v>1005</v>
      </c>
      <c r="C28" s="219" t="s">
        <v>1006</v>
      </c>
      <c r="D28" s="142">
        <f t="shared" si="0"/>
        <v>0</v>
      </c>
      <c r="E28" s="157"/>
      <c r="F28" s="157"/>
      <c r="G28" s="157"/>
      <c r="H28" s="157"/>
      <c r="I28" s="142">
        <f t="shared" si="1"/>
        <v>0</v>
      </c>
      <c r="J28" s="157"/>
      <c r="K28" s="157"/>
      <c r="L28" s="157"/>
      <c r="M28" s="157"/>
      <c r="N28" s="142">
        <f t="shared" si="2"/>
        <v>0</v>
      </c>
      <c r="O28" s="142"/>
      <c r="P28" s="157"/>
      <c r="Q28" s="157"/>
      <c r="R28" s="157"/>
    </row>
    <row r="29" spans="1:18" s="2" customFormat="1" ht="25.5">
      <c r="A29" s="546">
        <v>4</v>
      </c>
      <c r="B29" s="547" t="s">
        <v>1212</v>
      </c>
      <c r="C29" s="549" t="s">
        <v>1007</v>
      </c>
      <c r="D29" s="548">
        <f>SUM(E29:H29)</f>
        <v>270000</v>
      </c>
      <c r="E29" s="548">
        <f>SUM(E30:E38)</f>
        <v>0</v>
      </c>
      <c r="F29" s="548">
        <f>SUM(F30:F38)</f>
        <v>0</v>
      </c>
      <c r="G29" s="548">
        <f>SUM(G30:G38)</f>
        <v>270000</v>
      </c>
      <c r="H29" s="548">
        <f>SUM(H30:H38)</f>
        <v>0</v>
      </c>
      <c r="I29" s="548">
        <f>SUM(J29:M29)</f>
        <v>262096.68</v>
      </c>
      <c r="J29" s="548">
        <f>SUM(J30:J38)</f>
        <v>0</v>
      </c>
      <c r="K29" s="548">
        <f>SUM(K30:K38)</f>
        <v>0</v>
      </c>
      <c r="L29" s="548">
        <f>SUM(L30:L38)</f>
        <v>262096.68</v>
      </c>
      <c r="M29" s="548">
        <f>SUM(M30:M38)</f>
        <v>0</v>
      </c>
      <c r="N29" s="548">
        <f t="shared" si="2"/>
        <v>262096.68</v>
      </c>
      <c r="O29" s="548">
        <f>SUM(O30:O38)</f>
        <v>0</v>
      </c>
      <c r="P29" s="548">
        <f>SUM(P30:P38)</f>
        <v>0</v>
      </c>
      <c r="Q29" s="548">
        <f>SUM(Q30:Q38)</f>
        <v>262096.68</v>
      </c>
      <c r="R29" s="548">
        <f>SUM(R30:R38)</f>
        <v>0</v>
      </c>
    </row>
    <row r="30" spans="1:18" s="2" customFormat="1" ht="12.75">
      <c r="A30" s="350"/>
      <c r="B30" s="211" t="s">
        <v>452</v>
      </c>
      <c r="C30" s="220" t="s">
        <v>1223</v>
      </c>
      <c r="D30" s="142">
        <f t="shared" si="0"/>
        <v>0</v>
      </c>
      <c r="E30" s="157"/>
      <c r="F30" s="157"/>
      <c r="G30" s="157"/>
      <c r="H30" s="157"/>
      <c r="I30" s="142">
        <f t="shared" si="1"/>
        <v>0</v>
      </c>
      <c r="J30" s="157"/>
      <c r="K30" s="157"/>
      <c r="L30" s="157"/>
      <c r="M30" s="157"/>
      <c r="N30" s="142">
        <f t="shared" si="2"/>
        <v>0</v>
      </c>
      <c r="O30" s="157"/>
      <c r="P30" s="157"/>
      <c r="Q30" s="157"/>
      <c r="R30" s="157"/>
    </row>
    <row r="31" spans="1:18" s="2" customFormat="1" ht="12.75">
      <c r="A31" s="350"/>
      <c r="B31" s="211" t="s">
        <v>452</v>
      </c>
      <c r="C31" s="220" t="s">
        <v>1021</v>
      </c>
      <c r="D31" s="142"/>
      <c r="E31" s="157"/>
      <c r="F31" s="157"/>
      <c r="G31" s="157"/>
      <c r="H31" s="157"/>
      <c r="I31" s="142"/>
      <c r="J31" s="157"/>
      <c r="K31" s="157"/>
      <c r="L31" s="157"/>
      <c r="M31" s="157"/>
      <c r="N31" s="142"/>
      <c r="O31" s="157"/>
      <c r="P31" s="157"/>
      <c r="Q31" s="157"/>
      <c r="R31" s="157"/>
    </row>
    <row r="32" spans="1:18" s="139" customFormat="1" ht="15">
      <c r="A32" s="351"/>
      <c r="B32" s="535" t="s">
        <v>1000</v>
      </c>
      <c r="C32" s="218" t="s">
        <v>1008</v>
      </c>
      <c r="D32" s="142">
        <f t="shared" si="0"/>
        <v>0</v>
      </c>
      <c r="E32" s="157"/>
      <c r="F32" s="157"/>
      <c r="G32" s="157"/>
      <c r="H32" s="157"/>
      <c r="I32" s="142">
        <f t="shared" si="1"/>
        <v>0</v>
      </c>
      <c r="J32" s="157"/>
      <c r="K32" s="157"/>
      <c r="L32" s="157"/>
      <c r="M32" s="157"/>
      <c r="N32" s="142">
        <f t="shared" si="2"/>
        <v>0</v>
      </c>
      <c r="O32" s="157"/>
      <c r="P32" s="157"/>
      <c r="Q32" s="157"/>
      <c r="R32" s="157"/>
    </row>
    <row r="33" spans="1:18" s="2" customFormat="1" ht="12.75" customHeight="1">
      <c r="A33" s="351"/>
      <c r="B33" s="535" t="s">
        <v>1001</v>
      </c>
      <c r="C33" s="218" t="s">
        <v>1008</v>
      </c>
      <c r="D33" s="142">
        <f t="shared" si="0"/>
        <v>270000</v>
      </c>
      <c r="E33" s="142"/>
      <c r="F33" s="142"/>
      <c r="G33" s="142">
        <v>270000</v>
      </c>
      <c r="H33" s="142"/>
      <c r="I33" s="142">
        <f t="shared" si="1"/>
        <v>262096.68</v>
      </c>
      <c r="J33" s="142"/>
      <c r="K33" s="142"/>
      <c r="L33" s="142">
        <v>262096.68</v>
      </c>
      <c r="M33" s="142"/>
      <c r="N33" s="142">
        <f t="shared" si="2"/>
        <v>262096.68</v>
      </c>
      <c r="O33" s="142"/>
      <c r="P33" s="142"/>
      <c r="Q33" s="142">
        <v>262096.68</v>
      </c>
      <c r="R33" s="142"/>
    </row>
    <row r="34" spans="1:18" s="143" customFormat="1" ht="12.75">
      <c r="A34" s="351"/>
      <c r="B34" s="535" t="s">
        <v>1002</v>
      </c>
      <c r="C34" s="218" t="s">
        <v>1008</v>
      </c>
      <c r="D34" s="142">
        <f t="shared" si="0"/>
        <v>0</v>
      </c>
      <c r="E34" s="142"/>
      <c r="F34" s="142"/>
      <c r="G34" s="142"/>
      <c r="H34" s="142"/>
      <c r="I34" s="142">
        <f t="shared" si="1"/>
        <v>0</v>
      </c>
      <c r="J34" s="142"/>
      <c r="K34" s="142"/>
      <c r="L34" s="142"/>
      <c r="M34" s="142"/>
      <c r="N34" s="142">
        <f t="shared" si="2"/>
        <v>0</v>
      </c>
      <c r="O34" s="142"/>
      <c r="P34" s="142"/>
      <c r="Q34" s="142"/>
      <c r="R34" s="142"/>
    </row>
    <row r="35" spans="1:18" s="143" customFormat="1" ht="12.75">
      <c r="A35" s="351"/>
      <c r="B35" s="535" t="s">
        <v>732</v>
      </c>
      <c r="C35" s="218" t="s">
        <v>1008</v>
      </c>
      <c r="D35" s="142">
        <f t="shared" si="0"/>
        <v>0</v>
      </c>
      <c r="E35" s="142"/>
      <c r="F35" s="142"/>
      <c r="G35" s="142"/>
      <c r="H35" s="142"/>
      <c r="I35" s="142">
        <f t="shared" si="1"/>
        <v>0</v>
      </c>
      <c r="J35" s="142"/>
      <c r="K35" s="142"/>
      <c r="L35" s="142"/>
      <c r="M35" s="142"/>
      <c r="N35" s="142">
        <f t="shared" si="2"/>
        <v>0</v>
      </c>
      <c r="O35" s="142"/>
      <c r="P35" s="142"/>
      <c r="Q35" s="142"/>
      <c r="R35" s="142"/>
    </row>
    <row r="36" spans="1:18" s="143" customFormat="1" ht="12.75">
      <c r="A36" s="351"/>
      <c r="B36" s="536" t="s">
        <v>1004</v>
      </c>
      <c r="C36" s="227" t="s">
        <v>1189</v>
      </c>
      <c r="D36" s="142">
        <f t="shared" si="0"/>
        <v>0</v>
      </c>
      <c r="E36" s="142"/>
      <c r="F36" s="142"/>
      <c r="G36" s="142"/>
      <c r="H36" s="142"/>
      <c r="I36" s="142">
        <f t="shared" si="1"/>
        <v>0</v>
      </c>
      <c r="J36" s="142"/>
      <c r="K36" s="142"/>
      <c r="L36" s="142"/>
      <c r="M36" s="142"/>
      <c r="N36" s="142">
        <f t="shared" si="2"/>
        <v>0</v>
      </c>
      <c r="O36" s="142"/>
      <c r="P36" s="142"/>
      <c r="Q36" s="142"/>
      <c r="R36" s="142"/>
    </row>
    <row r="37" spans="1:18" s="143" customFormat="1" ht="12.75">
      <c r="A37" s="351"/>
      <c r="B37" s="70" t="s">
        <v>1207</v>
      </c>
      <c r="C37" s="220" t="s">
        <v>1189</v>
      </c>
      <c r="D37" s="142">
        <f>SUM(E37:H37)</f>
        <v>0</v>
      </c>
      <c r="E37" s="142"/>
      <c r="F37" s="142"/>
      <c r="G37" s="142"/>
      <c r="H37" s="142"/>
      <c r="I37" s="142">
        <f>SUM(J37:M37)</f>
        <v>0</v>
      </c>
      <c r="J37" s="142"/>
      <c r="K37" s="142"/>
      <c r="L37" s="142"/>
      <c r="M37" s="142"/>
      <c r="N37" s="142">
        <f t="shared" si="2"/>
        <v>0</v>
      </c>
      <c r="O37" s="142"/>
      <c r="P37" s="142"/>
      <c r="Q37" s="142"/>
      <c r="R37" s="142"/>
    </row>
    <row r="38" spans="1:18" s="143" customFormat="1" ht="12.75">
      <c r="A38" s="351"/>
      <c r="B38" s="70" t="s">
        <v>1208</v>
      </c>
      <c r="C38" s="220" t="s">
        <v>1189</v>
      </c>
      <c r="D38" s="142">
        <f>SUM(E38:H38)</f>
        <v>0</v>
      </c>
      <c r="E38" s="142"/>
      <c r="F38" s="142"/>
      <c r="G38" s="142"/>
      <c r="H38" s="142"/>
      <c r="I38" s="142">
        <f>SUM(J38:M38)</f>
        <v>0</v>
      </c>
      <c r="J38" s="142"/>
      <c r="K38" s="142"/>
      <c r="L38" s="142"/>
      <c r="M38" s="142"/>
      <c r="N38" s="142">
        <f t="shared" si="2"/>
        <v>0</v>
      </c>
      <c r="O38" s="142"/>
      <c r="P38" s="142"/>
      <c r="Q38" s="142"/>
      <c r="R38" s="142"/>
    </row>
    <row r="39" spans="1:18" s="2" customFormat="1" ht="38.25">
      <c r="A39" s="544">
        <v>5</v>
      </c>
      <c r="B39" s="547" t="s">
        <v>1213</v>
      </c>
      <c r="C39" s="543" t="s">
        <v>1007</v>
      </c>
      <c r="D39" s="548">
        <f t="shared" si="0"/>
        <v>0</v>
      </c>
      <c r="E39" s="548">
        <f>E40</f>
        <v>0</v>
      </c>
      <c r="F39" s="548">
        <f>F40</f>
        <v>0</v>
      </c>
      <c r="G39" s="548">
        <f>G40</f>
        <v>0</v>
      </c>
      <c r="H39" s="548">
        <f>H40</f>
        <v>0</v>
      </c>
      <c r="I39" s="548">
        <f t="shared" si="1"/>
        <v>0</v>
      </c>
      <c r="J39" s="548">
        <f>J40</f>
        <v>0</v>
      </c>
      <c r="K39" s="548">
        <f>K40</f>
        <v>0</v>
      </c>
      <c r="L39" s="548">
        <f>L40</f>
        <v>0</v>
      </c>
      <c r="M39" s="548">
        <f>M40</f>
        <v>0</v>
      </c>
      <c r="N39" s="548">
        <f t="shared" si="2"/>
        <v>0</v>
      </c>
      <c r="O39" s="548">
        <f>O40</f>
        <v>0</v>
      </c>
      <c r="P39" s="548">
        <f>P40</f>
        <v>0</v>
      </c>
      <c r="Q39" s="548">
        <f>Q40</f>
        <v>0</v>
      </c>
      <c r="R39" s="548">
        <f>R40</f>
        <v>0</v>
      </c>
    </row>
    <row r="40" spans="1:18" s="139" customFormat="1" ht="15">
      <c r="A40" s="529"/>
      <c r="B40" s="535" t="s">
        <v>1002</v>
      </c>
      <c r="C40" s="218" t="s">
        <v>999</v>
      </c>
      <c r="D40" s="142">
        <f t="shared" si="0"/>
        <v>0</v>
      </c>
      <c r="E40" s="157"/>
      <c r="F40" s="157"/>
      <c r="G40" s="157"/>
      <c r="H40" s="157"/>
      <c r="I40" s="142">
        <f t="shared" si="1"/>
        <v>0</v>
      </c>
      <c r="J40" s="157"/>
      <c r="K40" s="157"/>
      <c r="L40" s="157"/>
      <c r="M40" s="157"/>
      <c r="N40" s="142">
        <f t="shared" si="2"/>
        <v>0</v>
      </c>
      <c r="O40" s="157"/>
      <c r="P40" s="157"/>
      <c r="Q40" s="157"/>
      <c r="R40" s="157"/>
    </row>
    <row r="41" spans="1:18" s="139" customFormat="1" ht="25.5">
      <c r="A41" s="544">
        <v>6</v>
      </c>
      <c r="B41" s="547" t="s">
        <v>1214</v>
      </c>
      <c r="C41" s="545" t="s">
        <v>1007</v>
      </c>
      <c r="D41" s="548">
        <f t="shared" si="0"/>
        <v>0</v>
      </c>
      <c r="E41" s="548">
        <f>SUM(E42:E44)</f>
        <v>0</v>
      </c>
      <c r="F41" s="548">
        <f>SUM(F42:F44)</f>
        <v>0</v>
      </c>
      <c r="G41" s="548">
        <f>SUM(G42:G44)</f>
        <v>0</v>
      </c>
      <c r="H41" s="548">
        <f>SUM(H42:H44)</f>
        <v>0</v>
      </c>
      <c r="I41" s="548">
        <f t="shared" si="1"/>
        <v>0</v>
      </c>
      <c r="J41" s="548">
        <f>SUM(J42:J44)</f>
        <v>0</v>
      </c>
      <c r="K41" s="548">
        <f>SUM(K42:K44)</f>
        <v>0</v>
      </c>
      <c r="L41" s="548">
        <f>SUM(L42:L44)</f>
        <v>0</v>
      </c>
      <c r="M41" s="548">
        <f>SUM(M42:M44)</f>
        <v>0</v>
      </c>
      <c r="N41" s="548">
        <f t="shared" si="2"/>
        <v>0</v>
      </c>
      <c r="O41" s="548">
        <f>SUM(O42:O44)</f>
        <v>0</v>
      </c>
      <c r="P41" s="548">
        <f>SUM(P42:P44)</f>
        <v>0</v>
      </c>
      <c r="Q41" s="548">
        <f>SUM(Q42:Q44)</f>
        <v>0</v>
      </c>
      <c r="R41" s="548">
        <f>SUM(R42:R44)</f>
        <v>0</v>
      </c>
    </row>
    <row r="42" spans="1:18" s="139" customFormat="1" ht="15">
      <c r="A42" s="529"/>
      <c r="B42" s="535" t="s">
        <v>1000</v>
      </c>
      <c r="C42" s="218" t="s">
        <v>1009</v>
      </c>
      <c r="D42" s="142">
        <f t="shared" si="0"/>
        <v>0</v>
      </c>
      <c r="E42" s="142"/>
      <c r="F42" s="142"/>
      <c r="G42" s="142"/>
      <c r="H42" s="142"/>
      <c r="I42" s="142">
        <f t="shared" si="1"/>
        <v>0</v>
      </c>
      <c r="J42" s="142"/>
      <c r="K42" s="142"/>
      <c r="L42" s="142"/>
      <c r="M42" s="142"/>
      <c r="N42" s="142">
        <f t="shared" si="2"/>
        <v>0</v>
      </c>
      <c r="O42" s="142"/>
      <c r="P42" s="142"/>
      <c r="Q42" s="142"/>
      <c r="R42" s="142"/>
    </row>
    <row r="43" spans="1:18" s="139" customFormat="1" ht="15">
      <c r="A43" s="529"/>
      <c r="B43" s="535" t="s">
        <v>1000</v>
      </c>
      <c r="C43" s="218"/>
      <c r="D43" s="142">
        <f t="shared" si="0"/>
        <v>0</v>
      </c>
      <c r="E43" s="142"/>
      <c r="F43" s="142"/>
      <c r="G43" s="142"/>
      <c r="H43" s="142"/>
      <c r="I43" s="142">
        <f t="shared" si="1"/>
        <v>0</v>
      </c>
      <c r="J43" s="142"/>
      <c r="K43" s="142"/>
      <c r="L43" s="142"/>
      <c r="M43" s="142"/>
      <c r="N43" s="142">
        <f t="shared" si="2"/>
        <v>0</v>
      </c>
      <c r="O43" s="142"/>
      <c r="P43" s="142"/>
      <c r="Q43" s="142"/>
      <c r="R43" s="142"/>
    </row>
    <row r="44" spans="1:18" s="139" customFormat="1" ht="15">
      <c r="A44" s="529"/>
      <c r="B44" s="535" t="s">
        <v>1000</v>
      </c>
      <c r="C44" s="218" t="s">
        <v>1096</v>
      </c>
      <c r="D44" s="142">
        <f t="shared" si="0"/>
        <v>0</v>
      </c>
      <c r="E44" s="142"/>
      <c r="F44" s="142"/>
      <c r="G44" s="142"/>
      <c r="H44" s="142"/>
      <c r="I44" s="142">
        <f t="shared" si="1"/>
        <v>0</v>
      </c>
      <c r="J44" s="142"/>
      <c r="K44" s="142"/>
      <c r="L44" s="142"/>
      <c r="M44" s="142"/>
      <c r="N44" s="142">
        <f t="shared" si="2"/>
        <v>0</v>
      </c>
      <c r="O44" s="142"/>
      <c r="P44" s="142"/>
      <c r="Q44" s="142"/>
      <c r="R44" s="142"/>
    </row>
    <row r="45" spans="1:18" s="139" customFormat="1" ht="38.25">
      <c r="A45" s="544">
        <v>7</v>
      </c>
      <c r="B45" s="547" t="s">
        <v>1215</v>
      </c>
      <c r="C45" s="545" t="s">
        <v>1007</v>
      </c>
      <c r="D45" s="548">
        <f t="shared" si="0"/>
        <v>0</v>
      </c>
      <c r="E45" s="548">
        <f>E46</f>
        <v>0</v>
      </c>
      <c r="F45" s="548">
        <f>F46</f>
        <v>0</v>
      </c>
      <c r="G45" s="548">
        <f>G46</f>
        <v>0</v>
      </c>
      <c r="H45" s="548">
        <f>H46</f>
        <v>0</v>
      </c>
      <c r="I45" s="548">
        <f t="shared" si="1"/>
        <v>0</v>
      </c>
      <c r="J45" s="548">
        <f>J46</f>
        <v>0</v>
      </c>
      <c r="K45" s="548">
        <f>K46</f>
        <v>0</v>
      </c>
      <c r="L45" s="548">
        <f>L46</f>
        <v>0</v>
      </c>
      <c r="M45" s="548">
        <f>M46</f>
        <v>0</v>
      </c>
      <c r="N45" s="548">
        <f t="shared" si="2"/>
        <v>0</v>
      </c>
      <c r="O45" s="548">
        <f>O46</f>
        <v>0</v>
      </c>
      <c r="P45" s="548">
        <f>P46</f>
        <v>0</v>
      </c>
      <c r="Q45" s="548">
        <f>Q46</f>
        <v>0</v>
      </c>
      <c r="R45" s="548">
        <f>R46</f>
        <v>0</v>
      </c>
    </row>
    <row r="46" spans="1:18" s="139" customFormat="1" ht="15">
      <c r="A46" s="529"/>
      <c r="B46" s="158" t="s">
        <v>452</v>
      </c>
      <c r="C46" s="218" t="s">
        <v>1010</v>
      </c>
      <c r="D46" s="142">
        <f t="shared" si="0"/>
        <v>0</v>
      </c>
      <c r="E46" s="142"/>
      <c r="F46" s="142"/>
      <c r="G46" s="142"/>
      <c r="H46" s="142"/>
      <c r="I46" s="142">
        <f t="shared" si="1"/>
        <v>0</v>
      </c>
      <c r="J46" s="142"/>
      <c r="K46" s="142"/>
      <c r="L46" s="142"/>
      <c r="M46" s="142"/>
      <c r="N46" s="142">
        <f t="shared" si="2"/>
        <v>0</v>
      </c>
      <c r="O46" s="142"/>
      <c r="P46" s="142"/>
      <c r="Q46" s="142"/>
      <c r="R46" s="142"/>
    </row>
    <row r="47" spans="1:18" s="139" customFormat="1" ht="25.5">
      <c r="A47" s="544">
        <v>8</v>
      </c>
      <c r="B47" s="547" t="s">
        <v>1216</v>
      </c>
      <c r="C47" s="545" t="s">
        <v>1007</v>
      </c>
      <c r="D47" s="548">
        <f t="shared" si="0"/>
        <v>0</v>
      </c>
      <c r="E47" s="548">
        <f>SUM(E48:E53)</f>
        <v>0</v>
      </c>
      <c r="F47" s="548">
        <f>SUM(F48:F53)</f>
        <v>0</v>
      </c>
      <c r="G47" s="548">
        <f>SUM(G48:G53)</f>
        <v>0</v>
      </c>
      <c r="H47" s="548">
        <f>SUM(H48:H53)</f>
        <v>0</v>
      </c>
      <c r="I47" s="548">
        <f t="shared" si="1"/>
        <v>0</v>
      </c>
      <c r="J47" s="548">
        <f>SUM(J48:J53)</f>
        <v>0</v>
      </c>
      <c r="K47" s="548">
        <f>SUM(K48:K53)</f>
        <v>0</v>
      </c>
      <c r="L47" s="548">
        <f>SUM(L48:L53)</f>
        <v>0</v>
      </c>
      <c r="M47" s="548">
        <f>SUM(M48:M53)</f>
        <v>0</v>
      </c>
      <c r="N47" s="548">
        <f t="shared" si="2"/>
        <v>0</v>
      </c>
      <c r="O47" s="548">
        <f>SUM(O48:O53)</f>
        <v>0</v>
      </c>
      <c r="P47" s="548">
        <f>SUM(P48:P53)</f>
        <v>0</v>
      </c>
      <c r="Q47" s="548">
        <f>SUM(Q48:Q53)</f>
        <v>0</v>
      </c>
      <c r="R47" s="548">
        <f>SUM(R48:R53)</f>
        <v>0</v>
      </c>
    </row>
    <row r="48" spans="1:18" s="139" customFormat="1" ht="15">
      <c r="A48" s="529"/>
      <c r="B48" s="158" t="s">
        <v>452</v>
      </c>
      <c r="C48" s="218" t="s">
        <v>1081</v>
      </c>
      <c r="D48" s="142">
        <f t="shared" si="0"/>
        <v>0</v>
      </c>
      <c r="E48" s="142"/>
      <c r="F48" s="142"/>
      <c r="G48" s="142"/>
      <c r="H48" s="142"/>
      <c r="I48" s="142">
        <f t="shared" si="1"/>
        <v>0</v>
      </c>
      <c r="J48" s="142"/>
      <c r="K48" s="142"/>
      <c r="L48" s="142"/>
      <c r="M48" s="142"/>
      <c r="N48" s="142">
        <f t="shared" si="2"/>
        <v>0</v>
      </c>
      <c r="O48" s="142"/>
      <c r="P48" s="142"/>
      <c r="Q48" s="142"/>
      <c r="R48" s="142"/>
    </row>
    <row r="49" spans="1:18" s="139" customFormat="1" ht="15">
      <c r="A49" s="159"/>
      <c r="B49" s="158" t="s">
        <v>452</v>
      </c>
      <c r="C49" s="218" t="s">
        <v>1082</v>
      </c>
      <c r="D49" s="142">
        <f t="shared" si="0"/>
        <v>0</v>
      </c>
      <c r="E49" s="142"/>
      <c r="F49" s="142"/>
      <c r="G49" s="142"/>
      <c r="H49" s="142"/>
      <c r="I49" s="142">
        <f t="shared" si="1"/>
        <v>0</v>
      </c>
      <c r="J49" s="142"/>
      <c r="K49" s="142"/>
      <c r="L49" s="142"/>
      <c r="M49" s="142"/>
      <c r="N49" s="142">
        <f t="shared" si="2"/>
        <v>0</v>
      </c>
      <c r="O49" s="142"/>
      <c r="P49" s="142"/>
      <c r="Q49" s="142"/>
      <c r="R49" s="142"/>
    </row>
    <row r="50" spans="1:18" s="139" customFormat="1" ht="15">
      <c r="A50" s="159"/>
      <c r="B50" s="158" t="s">
        <v>452</v>
      </c>
      <c r="C50" s="218" t="s">
        <v>1200</v>
      </c>
      <c r="D50" s="142">
        <f t="shared" si="0"/>
        <v>0</v>
      </c>
      <c r="E50" s="142"/>
      <c r="F50" s="142"/>
      <c r="G50" s="142"/>
      <c r="H50" s="142"/>
      <c r="I50" s="142">
        <f t="shared" si="1"/>
        <v>0</v>
      </c>
      <c r="J50" s="142"/>
      <c r="K50" s="142"/>
      <c r="L50" s="142"/>
      <c r="M50" s="142"/>
      <c r="N50" s="142">
        <f t="shared" si="2"/>
        <v>0</v>
      </c>
      <c r="O50" s="142"/>
      <c r="P50" s="142"/>
      <c r="Q50" s="142"/>
      <c r="R50" s="142"/>
    </row>
    <row r="51" spans="1:18" s="139" customFormat="1" ht="15">
      <c r="A51" s="159"/>
      <c r="B51" s="158" t="s">
        <v>452</v>
      </c>
      <c r="C51" s="218" t="s">
        <v>1083</v>
      </c>
      <c r="D51" s="142">
        <f t="shared" si="0"/>
        <v>0</v>
      </c>
      <c r="E51" s="142"/>
      <c r="F51" s="142"/>
      <c r="G51" s="142"/>
      <c r="H51" s="142"/>
      <c r="I51" s="142">
        <f t="shared" si="1"/>
        <v>0</v>
      </c>
      <c r="J51" s="142"/>
      <c r="K51" s="142"/>
      <c r="L51" s="142"/>
      <c r="M51" s="142"/>
      <c r="N51" s="142">
        <f t="shared" si="2"/>
        <v>0</v>
      </c>
      <c r="O51" s="142"/>
      <c r="P51" s="142"/>
      <c r="Q51" s="142"/>
      <c r="R51" s="142"/>
    </row>
    <row r="52" spans="1:18" s="139" customFormat="1" ht="15">
      <c r="A52" s="159"/>
      <c r="B52" s="158" t="s">
        <v>452</v>
      </c>
      <c r="C52" s="218" t="s">
        <v>1084</v>
      </c>
      <c r="D52" s="142">
        <f t="shared" si="0"/>
        <v>0</v>
      </c>
      <c r="E52" s="142"/>
      <c r="F52" s="142"/>
      <c r="G52" s="142"/>
      <c r="H52" s="142"/>
      <c r="I52" s="142">
        <f t="shared" si="1"/>
        <v>0</v>
      </c>
      <c r="J52" s="142"/>
      <c r="K52" s="142"/>
      <c r="L52" s="142"/>
      <c r="M52" s="142"/>
      <c r="N52" s="142">
        <f t="shared" si="2"/>
        <v>0</v>
      </c>
      <c r="O52" s="142"/>
      <c r="P52" s="142"/>
      <c r="Q52" s="142"/>
      <c r="R52" s="142"/>
    </row>
    <row r="53" spans="1:18" s="139" customFormat="1" ht="15">
      <c r="A53" s="159"/>
      <c r="B53" s="158" t="s">
        <v>452</v>
      </c>
      <c r="C53" s="218" t="s">
        <v>1085</v>
      </c>
      <c r="D53" s="142">
        <f t="shared" si="0"/>
        <v>0</v>
      </c>
      <c r="E53" s="142"/>
      <c r="F53" s="142"/>
      <c r="G53" s="142"/>
      <c r="H53" s="142"/>
      <c r="I53" s="142">
        <f t="shared" si="1"/>
        <v>0</v>
      </c>
      <c r="J53" s="142"/>
      <c r="K53" s="142"/>
      <c r="L53" s="142"/>
      <c r="M53" s="142"/>
      <c r="N53" s="142">
        <f t="shared" si="2"/>
        <v>0</v>
      </c>
      <c r="O53" s="142"/>
      <c r="P53" s="142"/>
      <c r="Q53" s="142"/>
      <c r="R53" s="142"/>
    </row>
    <row r="54" spans="1:18" s="139" customFormat="1" ht="15">
      <c r="A54" s="159"/>
      <c r="B54" s="158" t="s">
        <v>452</v>
      </c>
      <c r="C54" s="218" t="s">
        <v>1086</v>
      </c>
      <c r="D54" s="142">
        <f t="shared" si="0"/>
        <v>0</v>
      </c>
      <c r="E54" s="142"/>
      <c r="F54" s="142"/>
      <c r="G54" s="142"/>
      <c r="H54" s="142"/>
      <c r="I54" s="142">
        <f t="shared" si="1"/>
        <v>0</v>
      </c>
      <c r="J54" s="142"/>
      <c r="K54" s="142"/>
      <c r="L54" s="142"/>
      <c r="M54" s="142"/>
      <c r="N54" s="142">
        <f t="shared" si="2"/>
        <v>0</v>
      </c>
      <c r="O54" s="142"/>
      <c r="P54" s="142"/>
      <c r="Q54" s="142"/>
      <c r="R54" s="142"/>
    </row>
    <row r="55" spans="1:18" s="139" customFormat="1" ht="15">
      <c r="A55" s="159"/>
      <c r="B55" s="158" t="s">
        <v>452</v>
      </c>
      <c r="C55" s="218" t="s">
        <v>1087</v>
      </c>
      <c r="D55" s="142">
        <f t="shared" si="0"/>
        <v>0</v>
      </c>
      <c r="E55" s="142"/>
      <c r="F55" s="142"/>
      <c r="G55" s="142"/>
      <c r="H55" s="142"/>
      <c r="I55" s="142">
        <f t="shared" si="1"/>
        <v>0</v>
      </c>
      <c r="J55" s="142"/>
      <c r="K55" s="142"/>
      <c r="L55" s="142"/>
      <c r="M55" s="142"/>
      <c r="N55" s="142">
        <f t="shared" si="2"/>
        <v>0</v>
      </c>
      <c r="O55" s="142"/>
      <c r="P55" s="142"/>
      <c r="Q55" s="142"/>
      <c r="R55" s="142"/>
    </row>
    <row r="56" spans="1:18" s="139" customFormat="1" ht="15">
      <c r="A56" s="159"/>
      <c r="B56" s="158" t="s">
        <v>452</v>
      </c>
      <c r="C56" s="218" t="s">
        <v>1088</v>
      </c>
      <c r="D56" s="142">
        <f t="shared" si="0"/>
        <v>0</v>
      </c>
      <c r="E56" s="142"/>
      <c r="F56" s="142"/>
      <c r="G56" s="142"/>
      <c r="H56" s="142"/>
      <c r="I56" s="142">
        <f t="shared" si="1"/>
        <v>0</v>
      </c>
      <c r="J56" s="142"/>
      <c r="K56" s="142"/>
      <c r="L56" s="142"/>
      <c r="M56" s="142"/>
      <c r="N56" s="142">
        <f t="shared" si="2"/>
        <v>0</v>
      </c>
      <c r="O56" s="142"/>
      <c r="P56" s="142"/>
      <c r="Q56" s="142"/>
      <c r="R56" s="142"/>
    </row>
    <row r="57" spans="1:18" s="147" customFormat="1" ht="15">
      <c r="A57" s="550"/>
      <c r="B57" s="536" t="s">
        <v>732</v>
      </c>
      <c r="C57" s="220" t="s">
        <v>1204</v>
      </c>
      <c r="D57" s="142">
        <f t="shared" si="0"/>
        <v>0</v>
      </c>
      <c r="E57" s="142"/>
      <c r="F57" s="142"/>
      <c r="G57" s="142"/>
      <c r="H57" s="142"/>
      <c r="I57" s="142">
        <f t="shared" si="1"/>
        <v>0</v>
      </c>
      <c r="J57" s="142"/>
      <c r="K57" s="142"/>
      <c r="L57" s="142"/>
      <c r="M57" s="142"/>
      <c r="N57" s="142">
        <f t="shared" si="2"/>
        <v>0</v>
      </c>
      <c r="O57" s="142"/>
      <c r="P57" s="142"/>
      <c r="Q57" s="142"/>
      <c r="R57" s="142"/>
    </row>
    <row r="58" spans="1:18" s="147" customFormat="1" ht="15">
      <c r="A58" s="550"/>
      <c r="B58" s="536" t="s">
        <v>732</v>
      </c>
      <c r="C58" s="220" t="s">
        <v>1205</v>
      </c>
      <c r="D58" s="142">
        <f t="shared" si="0"/>
        <v>0</v>
      </c>
      <c r="E58" s="142"/>
      <c r="F58" s="142"/>
      <c r="G58" s="142"/>
      <c r="H58" s="142"/>
      <c r="I58" s="142">
        <f t="shared" si="1"/>
        <v>0</v>
      </c>
      <c r="J58" s="142"/>
      <c r="K58" s="142"/>
      <c r="L58" s="142"/>
      <c r="M58" s="142"/>
      <c r="N58" s="142">
        <f t="shared" si="2"/>
        <v>0</v>
      </c>
      <c r="O58" s="142"/>
      <c r="P58" s="142"/>
      <c r="Q58" s="142"/>
      <c r="R58" s="142"/>
    </row>
    <row r="59" spans="1:18" s="139" customFormat="1" ht="25.5">
      <c r="A59" s="544">
        <v>9</v>
      </c>
      <c r="B59" s="547" t="s">
        <v>1217</v>
      </c>
      <c r="C59" s="545" t="s">
        <v>1007</v>
      </c>
      <c r="D59" s="548">
        <f t="shared" si="0"/>
        <v>0</v>
      </c>
      <c r="E59" s="548">
        <f>SUM(E60:E61)</f>
        <v>0</v>
      </c>
      <c r="F59" s="548">
        <f>SUM(F60:F61)</f>
        <v>0</v>
      </c>
      <c r="G59" s="548">
        <f aca="true" t="shared" si="3" ref="G59:Q59">SUM(G60:G61)</f>
        <v>0</v>
      </c>
      <c r="H59" s="548">
        <f>SUM(H60:H61)</f>
        <v>0</v>
      </c>
      <c r="I59" s="548">
        <f t="shared" si="1"/>
        <v>0</v>
      </c>
      <c r="J59" s="548">
        <f>SUM(J60:J61)</f>
        <v>0</v>
      </c>
      <c r="K59" s="548">
        <f t="shared" si="3"/>
        <v>0</v>
      </c>
      <c r="L59" s="548">
        <f t="shared" si="3"/>
        <v>0</v>
      </c>
      <c r="M59" s="548">
        <f>SUM(M60:M61)</f>
        <v>0</v>
      </c>
      <c r="N59" s="548">
        <f t="shared" si="2"/>
        <v>0</v>
      </c>
      <c r="O59" s="548">
        <f>SUM(O60:O61)</f>
        <v>0</v>
      </c>
      <c r="P59" s="548">
        <f t="shared" si="3"/>
        <v>0</v>
      </c>
      <c r="Q59" s="548">
        <f t="shared" si="3"/>
        <v>0</v>
      </c>
      <c r="R59" s="548">
        <f>SUM(R60:R61)</f>
        <v>0</v>
      </c>
    </row>
    <row r="60" spans="1:18" s="144" customFormat="1" ht="12.75">
      <c r="A60" s="159"/>
      <c r="B60" s="158" t="s">
        <v>452</v>
      </c>
      <c r="C60" s="218" t="s">
        <v>1013</v>
      </c>
      <c r="D60" s="142">
        <f t="shared" si="0"/>
        <v>0</v>
      </c>
      <c r="E60" s="142"/>
      <c r="F60" s="142"/>
      <c r="G60" s="142"/>
      <c r="H60" s="142"/>
      <c r="I60" s="142">
        <f t="shared" si="1"/>
        <v>0</v>
      </c>
      <c r="J60" s="142"/>
      <c r="K60" s="142"/>
      <c r="L60" s="142"/>
      <c r="M60" s="142"/>
      <c r="N60" s="142">
        <f t="shared" si="2"/>
        <v>0</v>
      </c>
      <c r="O60" s="142"/>
      <c r="P60" s="142"/>
      <c r="Q60" s="142"/>
      <c r="R60" s="142"/>
    </row>
    <row r="61" spans="1:18" s="144" customFormat="1" ht="12.75">
      <c r="A61" s="159"/>
      <c r="B61" s="535" t="s">
        <v>1004</v>
      </c>
      <c r="C61" s="218" t="s">
        <v>1199</v>
      </c>
      <c r="D61" s="142">
        <f t="shared" si="0"/>
        <v>0</v>
      </c>
      <c r="E61" s="142"/>
      <c r="F61" s="142"/>
      <c r="G61" s="142"/>
      <c r="H61" s="142"/>
      <c r="I61" s="142">
        <f t="shared" si="1"/>
        <v>0</v>
      </c>
      <c r="J61" s="142"/>
      <c r="K61" s="142"/>
      <c r="L61" s="142"/>
      <c r="M61" s="142"/>
      <c r="N61" s="142">
        <f t="shared" si="2"/>
        <v>0</v>
      </c>
      <c r="O61" s="142"/>
      <c r="P61" s="142"/>
      <c r="Q61" s="142"/>
      <c r="R61" s="142"/>
    </row>
    <row r="62" spans="1:18" s="144" customFormat="1" ht="38.25">
      <c r="A62" s="544">
        <v>10</v>
      </c>
      <c r="B62" s="547" t="s">
        <v>1218</v>
      </c>
      <c r="C62" s="545" t="s">
        <v>1007</v>
      </c>
      <c r="D62" s="548">
        <f>SUM(E62:H62)</f>
        <v>0</v>
      </c>
      <c r="E62" s="548">
        <f>SUM(E63:E73)</f>
        <v>0</v>
      </c>
      <c r="F62" s="548">
        <f>SUM(F63:F73)</f>
        <v>0</v>
      </c>
      <c r="G62" s="548">
        <f>SUM(G63:G73)</f>
        <v>0</v>
      </c>
      <c r="H62" s="548">
        <f>SUM(H63:H73)</f>
        <v>0</v>
      </c>
      <c r="I62" s="548">
        <f>SUM(J62:M62)</f>
        <v>0</v>
      </c>
      <c r="J62" s="548">
        <f>SUM(J63:J73)</f>
        <v>0</v>
      </c>
      <c r="K62" s="548">
        <f>SUM(K63:K73)</f>
        <v>0</v>
      </c>
      <c r="L62" s="548">
        <f>SUM(L63:L73)</f>
        <v>0</v>
      </c>
      <c r="M62" s="548">
        <f>SUM(M63:M73)</f>
        <v>0</v>
      </c>
      <c r="N62" s="548">
        <f>SUM(O62:R62)</f>
        <v>0</v>
      </c>
      <c r="O62" s="548">
        <f>SUM(O63:O73)</f>
        <v>0</v>
      </c>
      <c r="P62" s="548">
        <f>SUM(P63:P73)</f>
        <v>0</v>
      </c>
      <c r="Q62" s="548">
        <f>SUM(Q63:Q73)</f>
        <v>0</v>
      </c>
      <c r="R62" s="548">
        <f>SUM(R63:R73)</f>
        <v>0</v>
      </c>
    </row>
    <row r="63" spans="1:18" s="144" customFormat="1" ht="13.5" customHeight="1">
      <c r="A63" s="141"/>
      <c r="B63" s="712" t="s">
        <v>1000</v>
      </c>
      <c r="C63" s="220" t="s">
        <v>1015</v>
      </c>
      <c r="D63" s="142">
        <f t="shared" si="0"/>
        <v>0</v>
      </c>
      <c r="E63" s="142"/>
      <c r="F63" s="142"/>
      <c r="G63" s="142"/>
      <c r="H63" s="142"/>
      <c r="I63" s="142">
        <f t="shared" si="1"/>
        <v>0</v>
      </c>
      <c r="J63" s="142"/>
      <c r="K63" s="142"/>
      <c r="L63" s="142"/>
      <c r="M63" s="142"/>
      <c r="N63" s="142">
        <f t="shared" si="2"/>
        <v>0</v>
      </c>
      <c r="O63" s="142"/>
      <c r="P63" s="142"/>
      <c r="Q63" s="142"/>
      <c r="R63" s="142"/>
    </row>
    <row r="64" spans="1:18" s="144" customFormat="1" ht="13.5" customHeight="1">
      <c r="A64" s="141"/>
      <c r="B64" s="712"/>
      <c r="C64" s="220" t="s">
        <v>1100</v>
      </c>
      <c r="D64" s="142">
        <f t="shared" si="0"/>
        <v>0</v>
      </c>
      <c r="E64" s="142"/>
      <c r="F64" s="142"/>
      <c r="G64" s="142"/>
      <c r="H64" s="142"/>
      <c r="I64" s="142">
        <f t="shared" si="1"/>
        <v>0</v>
      </c>
      <c r="J64" s="142"/>
      <c r="K64" s="142"/>
      <c r="L64" s="142"/>
      <c r="M64" s="142"/>
      <c r="N64" s="142">
        <f t="shared" si="2"/>
        <v>0</v>
      </c>
      <c r="O64" s="142"/>
      <c r="P64" s="142"/>
      <c r="Q64" s="142"/>
      <c r="R64" s="142"/>
    </row>
    <row r="65" spans="1:18" s="144" customFormat="1" ht="13.5" customHeight="1" hidden="1">
      <c r="A65" s="141"/>
      <c r="B65" s="712" t="s">
        <v>1001</v>
      </c>
      <c r="C65" s="220"/>
      <c r="D65" s="142">
        <f t="shared" si="0"/>
        <v>0</v>
      </c>
      <c r="E65" s="142"/>
      <c r="F65" s="142"/>
      <c r="G65" s="142"/>
      <c r="H65" s="142"/>
      <c r="I65" s="142">
        <f t="shared" si="1"/>
        <v>0</v>
      </c>
      <c r="J65" s="142"/>
      <c r="K65" s="142"/>
      <c r="L65" s="142"/>
      <c r="M65" s="142"/>
      <c r="N65" s="142">
        <f t="shared" si="2"/>
        <v>0</v>
      </c>
      <c r="O65" s="142"/>
      <c r="P65" s="142"/>
      <c r="Q65" s="142"/>
      <c r="R65" s="142"/>
    </row>
    <row r="66" spans="1:18" s="144" customFormat="1" ht="13.5" customHeight="1" hidden="1">
      <c r="A66" s="141"/>
      <c r="B66" s="712"/>
      <c r="C66" s="220"/>
      <c r="D66" s="142">
        <f t="shared" si="0"/>
        <v>0</v>
      </c>
      <c r="E66" s="142"/>
      <c r="F66" s="142"/>
      <c r="G66" s="142"/>
      <c r="H66" s="142"/>
      <c r="I66" s="142">
        <f t="shared" si="1"/>
        <v>0</v>
      </c>
      <c r="J66" s="142"/>
      <c r="K66" s="142"/>
      <c r="L66" s="142"/>
      <c r="M66" s="142"/>
      <c r="N66" s="142">
        <f t="shared" si="2"/>
        <v>0</v>
      </c>
      <c r="O66" s="142"/>
      <c r="P66" s="142"/>
      <c r="Q66" s="142"/>
      <c r="R66" s="142"/>
    </row>
    <row r="67" spans="1:18" s="144" customFormat="1" ht="13.5" customHeight="1">
      <c r="A67" s="141"/>
      <c r="B67" s="712" t="s">
        <v>1002</v>
      </c>
      <c r="C67" s="220" t="s">
        <v>1100</v>
      </c>
      <c r="D67" s="142">
        <f t="shared" si="0"/>
        <v>0</v>
      </c>
      <c r="E67" s="142"/>
      <c r="F67" s="142"/>
      <c r="G67" s="142"/>
      <c r="H67" s="142"/>
      <c r="I67" s="142">
        <f t="shared" si="1"/>
        <v>0</v>
      </c>
      <c r="J67" s="142"/>
      <c r="K67" s="142"/>
      <c r="L67" s="142"/>
      <c r="M67" s="142"/>
      <c r="N67" s="142">
        <f t="shared" si="2"/>
        <v>0</v>
      </c>
      <c r="O67" s="142"/>
      <c r="P67" s="142"/>
      <c r="Q67" s="142"/>
      <c r="R67" s="142"/>
    </row>
    <row r="68" spans="1:18" s="144" customFormat="1" ht="12.75" customHeight="1" hidden="1">
      <c r="A68" s="141"/>
      <c r="B68" s="712"/>
      <c r="C68" s="220"/>
      <c r="D68" s="142">
        <f t="shared" si="0"/>
        <v>0</v>
      </c>
      <c r="E68" s="142"/>
      <c r="F68" s="142"/>
      <c r="G68" s="142"/>
      <c r="H68" s="142"/>
      <c r="I68" s="142">
        <f t="shared" si="1"/>
        <v>0</v>
      </c>
      <c r="J68" s="142"/>
      <c r="K68" s="142"/>
      <c r="L68" s="142"/>
      <c r="M68" s="142"/>
      <c r="N68" s="142">
        <f t="shared" si="2"/>
        <v>0</v>
      </c>
      <c r="O68" s="142"/>
      <c r="P68" s="142"/>
      <c r="Q68" s="142"/>
      <c r="R68" s="142"/>
    </row>
    <row r="69" spans="1:18" s="144" customFormat="1" ht="12.75" customHeight="1" hidden="1">
      <c r="A69" s="141"/>
      <c r="B69" s="712"/>
      <c r="C69" s="220"/>
      <c r="D69" s="142">
        <f t="shared" si="0"/>
        <v>0</v>
      </c>
      <c r="E69" s="142"/>
      <c r="F69" s="142"/>
      <c r="G69" s="142"/>
      <c r="H69" s="142"/>
      <c r="I69" s="142">
        <f t="shared" si="1"/>
        <v>0</v>
      </c>
      <c r="J69" s="142"/>
      <c r="K69" s="142"/>
      <c r="L69" s="142"/>
      <c r="M69" s="142"/>
      <c r="N69" s="142">
        <f t="shared" si="2"/>
        <v>0</v>
      </c>
      <c r="O69" s="142"/>
      <c r="P69" s="142"/>
      <c r="Q69" s="142"/>
      <c r="R69" s="142"/>
    </row>
    <row r="70" spans="1:18" s="144" customFormat="1" ht="12.75" customHeight="1" hidden="1">
      <c r="A70" s="141"/>
      <c r="B70" s="712"/>
      <c r="C70" s="220"/>
      <c r="D70" s="142">
        <f t="shared" si="0"/>
        <v>0</v>
      </c>
      <c r="E70" s="142"/>
      <c r="F70" s="142"/>
      <c r="G70" s="142"/>
      <c r="H70" s="142"/>
      <c r="I70" s="142">
        <f t="shared" si="1"/>
        <v>0</v>
      </c>
      <c r="J70" s="142"/>
      <c r="K70" s="142"/>
      <c r="L70" s="142"/>
      <c r="M70" s="142"/>
      <c r="N70" s="142">
        <f t="shared" si="2"/>
        <v>0</v>
      </c>
      <c r="O70" s="142"/>
      <c r="P70" s="142"/>
      <c r="Q70" s="142"/>
      <c r="R70" s="142"/>
    </row>
    <row r="71" spans="1:18" s="144" customFormat="1" ht="12.75" customHeight="1" hidden="1">
      <c r="A71" s="141"/>
      <c r="B71" s="712"/>
      <c r="C71" s="220"/>
      <c r="D71" s="142">
        <f t="shared" si="0"/>
        <v>0</v>
      </c>
      <c r="E71" s="142"/>
      <c r="F71" s="142"/>
      <c r="G71" s="142"/>
      <c r="H71" s="142"/>
      <c r="I71" s="142">
        <f t="shared" si="1"/>
        <v>0</v>
      </c>
      <c r="J71" s="142"/>
      <c r="K71" s="142"/>
      <c r="L71" s="142"/>
      <c r="M71" s="142"/>
      <c r="N71" s="142">
        <f t="shared" si="2"/>
        <v>0</v>
      </c>
      <c r="O71" s="142"/>
      <c r="P71" s="142"/>
      <c r="Q71" s="142"/>
      <c r="R71" s="142"/>
    </row>
    <row r="72" spans="1:18" s="144" customFormat="1" ht="12.75">
      <c r="A72" s="141"/>
      <c r="B72" s="535" t="s">
        <v>1004</v>
      </c>
      <c r="C72" s="220" t="s">
        <v>1101</v>
      </c>
      <c r="D72" s="142">
        <f t="shared" si="0"/>
        <v>0</v>
      </c>
      <c r="E72" s="142"/>
      <c r="F72" s="142"/>
      <c r="G72" s="142"/>
      <c r="H72" s="142"/>
      <c r="I72" s="142">
        <f t="shared" si="1"/>
        <v>0</v>
      </c>
      <c r="J72" s="142"/>
      <c r="K72" s="142"/>
      <c r="L72" s="142"/>
      <c r="M72" s="142"/>
      <c r="N72" s="142">
        <f t="shared" si="2"/>
        <v>0</v>
      </c>
      <c r="O72" s="142"/>
      <c r="P72" s="142"/>
      <c r="Q72" s="142"/>
      <c r="R72" s="142"/>
    </row>
    <row r="73" spans="1:18" s="143" customFormat="1" ht="12.75">
      <c r="A73" s="141"/>
      <c r="B73" s="536" t="s">
        <v>1005</v>
      </c>
      <c r="C73" s="220" t="s">
        <v>1203</v>
      </c>
      <c r="D73" s="142">
        <f t="shared" si="0"/>
        <v>0</v>
      </c>
      <c r="E73" s="142"/>
      <c r="F73" s="142"/>
      <c r="G73" s="142"/>
      <c r="H73" s="142"/>
      <c r="I73" s="142">
        <f t="shared" si="1"/>
        <v>0</v>
      </c>
      <c r="J73" s="142"/>
      <c r="K73" s="142"/>
      <c r="L73" s="142"/>
      <c r="M73" s="142"/>
      <c r="N73" s="142">
        <f t="shared" si="2"/>
        <v>0</v>
      </c>
      <c r="O73" s="142"/>
      <c r="P73" s="142"/>
      <c r="Q73" s="142"/>
      <c r="R73" s="142"/>
    </row>
    <row r="74" spans="1:18" s="144" customFormat="1" ht="19.5" customHeight="1">
      <c r="A74" s="148"/>
      <c r="B74" s="148" t="s">
        <v>451</v>
      </c>
      <c r="C74" s="140"/>
      <c r="D74" s="157">
        <f>SUM(E74:H74)</f>
        <v>1173142.46</v>
      </c>
      <c r="E74" s="157">
        <f>E16+E23+E29+E39+E41+E45+E47+E59+E62+E12</f>
        <v>50342.46</v>
      </c>
      <c r="F74" s="157">
        <f>F16+F23+F29+F39+F41+F45+F47+F59+F62+F12</f>
        <v>0</v>
      </c>
      <c r="G74" s="157">
        <f>G16+G23+G29+G39+G41+G45+G47+G59+G62+G12</f>
        <v>1122800</v>
      </c>
      <c r="H74" s="157">
        <f>H16+H23+H29+H39+H41+H45+H47+H59+H62+H12</f>
        <v>0</v>
      </c>
      <c r="I74" s="157">
        <f>SUM(J74:M74)</f>
        <v>1161509.0899999999</v>
      </c>
      <c r="J74" s="157">
        <f>J16+J23+J29+J39+J41+J45+J47+J59+J62+J12</f>
        <v>50342.46</v>
      </c>
      <c r="K74" s="157">
        <f>K16+K23+K29+K39+K41+K45+K47+K59+K62+K12</f>
        <v>0</v>
      </c>
      <c r="L74" s="157">
        <f>L16+L23+L29+L39+L41+L45+L47+L59+L62+L12</f>
        <v>1111166.63</v>
      </c>
      <c r="M74" s="157">
        <f>M16+M23+M29+M39+M41+M45+M47+M59+M62+M12</f>
        <v>0</v>
      </c>
      <c r="N74" s="157">
        <f>SUM(O74:R74)</f>
        <v>1161509.0899999999</v>
      </c>
      <c r="O74" s="157">
        <f>O16+O23+O29+O39+O41+O45+O47+O59+O62+O12</f>
        <v>50342.46</v>
      </c>
      <c r="P74" s="157">
        <f>P16+P23+P29+P39+P41+P45+P47+P59+P62+P12</f>
        <v>0</v>
      </c>
      <c r="Q74" s="157">
        <f>Q16+Q23+Q29+Q39+Q41+Q45+Q47+Q59+Q62+Q12</f>
        <v>1111166.63</v>
      </c>
      <c r="R74" s="157">
        <f>R16+R23+R29+R39+R41+R45+R47+R59+R62+R12</f>
        <v>0</v>
      </c>
    </row>
    <row r="75" spans="1:18" s="540" customFormat="1" ht="15">
      <c r="A75" s="76"/>
      <c r="B75" s="539"/>
      <c r="C75" s="539"/>
      <c r="D75" s="538">
        <f>D11-D74</f>
        <v>0</v>
      </c>
      <c r="E75" s="538">
        <f aca="true" t="shared" si="4" ref="E75:R75">E11-E74</f>
        <v>0</v>
      </c>
      <c r="F75" s="538">
        <f t="shared" si="4"/>
        <v>0</v>
      </c>
      <c r="G75" s="538">
        <f t="shared" si="4"/>
        <v>0</v>
      </c>
      <c r="H75" s="538">
        <f t="shared" si="4"/>
        <v>0</v>
      </c>
      <c r="I75" s="538">
        <f t="shared" si="4"/>
        <v>0</v>
      </c>
      <c r="J75" s="538">
        <f t="shared" si="4"/>
        <v>0</v>
      </c>
      <c r="K75" s="538">
        <f t="shared" si="4"/>
        <v>0</v>
      </c>
      <c r="L75" s="538">
        <f t="shared" si="4"/>
        <v>0</v>
      </c>
      <c r="M75" s="538">
        <f t="shared" si="4"/>
        <v>0</v>
      </c>
      <c r="N75" s="538">
        <f t="shared" si="4"/>
        <v>0</v>
      </c>
      <c r="O75" s="538">
        <f t="shared" si="4"/>
        <v>0</v>
      </c>
      <c r="P75" s="538">
        <f t="shared" si="4"/>
        <v>0</v>
      </c>
      <c r="Q75" s="538">
        <f t="shared" si="4"/>
        <v>0</v>
      </c>
      <c r="R75" s="538">
        <f t="shared" si="4"/>
        <v>0</v>
      </c>
    </row>
    <row r="77" ht="12.75">
      <c r="B77" s="58" t="s">
        <v>1102</v>
      </c>
    </row>
    <row r="78" ht="12.75">
      <c r="B78" s="136"/>
    </row>
    <row r="79" ht="12.75">
      <c r="B79" s="58" t="s">
        <v>443</v>
      </c>
    </row>
    <row r="80" ht="12.75">
      <c r="B80" s="136"/>
    </row>
    <row r="81" ht="12.75">
      <c r="B81" s="58" t="s">
        <v>454</v>
      </c>
    </row>
    <row r="82" ht="12.75">
      <c r="B82" s="136"/>
    </row>
  </sheetData>
  <sheetProtection/>
  <mergeCells count="28">
    <mergeCell ref="D6:H6"/>
    <mergeCell ref="I6:M6"/>
    <mergeCell ref="N6:R6"/>
    <mergeCell ref="H7:H8"/>
    <mergeCell ref="M7:M8"/>
    <mergeCell ref="N7:N8"/>
    <mergeCell ref="P7:P8"/>
    <mergeCell ref="Q7:Q8"/>
    <mergeCell ref="B63:B64"/>
    <mergeCell ref="B65:B66"/>
    <mergeCell ref="E7:E8"/>
    <mergeCell ref="J7:J8"/>
    <mergeCell ref="O7:O8"/>
    <mergeCell ref="B10:R10"/>
    <mergeCell ref="I7:I8"/>
    <mergeCell ref="K7:K8"/>
    <mergeCell ref="B6:B8"/>
    <mergeCell ref="R7:R8"/>
    <mergeCell ref="B67:B71"/>
    <mergeCell ref="L7:L8"/>
    <mergeCell ref="C6:C8"/>
    <mergeCell ref="A2:Q2"/>
    <mergeCell ref="A3:Q3"/>
    <mergeCell ref="A4:Q4"/>
    <mergeCell ref="A6:A8"/>
    <mergeCell ref="G7:G8"/>
    <mergeCell ref="D7:D8"/>
    <mergeCell ref="F7:F8"/>
  </mergeCells>
  <printOptions/>
  <pageMargins left="0.22" right="0.16" top="0.34" bottom="0.48" header="0.31496062992125984" footer="0.31496062992125984"/>
  <pageSetup fitToHeight="3" fitToWidth="1" horizontalDpi="600" verticalDpi="600" orientation="landscape" paperSize="9" scale="57"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2:R81"/>
  <sheetViews>
    <sheetView zoomScalePageLayoutView="0" workbookViewId="0" topLeftCell="A43">
      <pane xSplit="2" topLeftCell="I1" activePane="topRight" state="frozen"/>
      <selection pane="topLeft" activeCell="A1" sqref="A1"/>
      <selection pane="topRight" activeCell="R74" sqref="R74"/>
    </sheetView>
  </sheetViews>
  <sheetFormatPr defaultColWidth="9.00390625" defaultRowHeight="12.75"/>
  <cols>
    <col min="1" max="1" width="6.75390625" style="58" customWidth="1"/>
    <col min="2" max="2" width="41.875" style="58" customWidth="1"/>
    <col min="3" max="3" width="18.625" style="58" customWidth="1"/>
    <col min="4" max="18" width="12.75390625" style="58" customWidth="1"/>
    <col min="19" max="16384" width="9.125" style="58" customWidth="1"/>
  </cols>
  <sheetData>
    <row r="1" ht="15" customHeight="1"/>
    <row r="2" spans="1:17" ht="16.5" customHeight="1">
      <c r="A2" s="713" t="s">
        <v>1193</v>
      </c>
      <c r="B2" s="713"/>
      <c r="C2" s="713"/>
      <c r="D2" s="713"/>
      <c r="E2" s="713"/>
      <c r="F2" s="713"/>
      <c r="G2" s="713"/>
      <c r="H2" s="713"/>
      <c r="I2" s="713"/>
      <c r="J2" s="713"/>
      <c r="K2" s="713"/>
      <c r="L2" s="713"/>
      <c r="M2" s="713"/>
      <c r="N2" s="713"/>
      <c r="O2" s="713"/>
      <c r="P2" s="713"/>
      <c r="Q2" s="713"/>
    </row>
    <row r="3" spans="1:17" ht="15">
      <c r="A3" s="714" t="s">
        <v>1002</v>
      </c>
      <c r="B3" s="714"/>
      <c r="C3" s="714"/>
      <c r="D3" s="714"/>
      <c r="E3" s="714"/>
      <c r="F3" s="714"/>
      <c r="G3" s="714"/>
      <c r="H3" s="714"/>
      <c r="I3" s="714"/>
      <c r="J3" s="714"/>
      <c r="K3" s="714"/>
      <c r="L3" s="714"/>
      <c r="M3" s="714"/>
      <c r="N3" s="714"/>
      <c r="O3" s="714"/>
      <c r="P3" s="714"/>
      <c r="Q3" s="714"/>
    </row>
    <row r="4" spans="1:17" ht="15">
      <c r="A4" s="714" t="str">
        <f>'Программные мероприятия в ФУ'!A4:L4</f>
        <v>по состоянию на 01.01.2016 г.</v>
      </c>
      <c r="B4" s="714"/>
      <c r="C4" s="714"/>
      <c r="D4" s="714"/>
      <c r="E4" s="714"/>
      <c r="F4" s="714"/>
      <c r="G4" s="714"/>
      <c r="H4" s="714"/>
      <c r="I4" s="714"/>
      <c r="J4" s="714"/>
      <c r="K4" s="714"/>
      <c r="L4" s="714"/>
      <c r="M4" s="714"/>
      <c r="N4" s="714"/>
      <c r="O4" s="714"/>
      <c r="P4" s="714"/>
      <c r="Q4" s="714"/>
    </row>
    <row r="5" spans="1:17" ht="12.75">
      <c r="A5" s="136"/>
      <c r="B5" s="136"/>
      <c r="C5" s="136"/>
      <c r="D5" s="136"/>
      <c r="E5" s="136"/>
      <c r="F5" s="136"/>
      <c r="G5" s="136"/>
      <c r="H5" s="136"/>
      <c r="I5" s="136"/>
      <c r="J5" s="136"/>
      <c r="K5" s="136"/>
      <c r="L5" s="136"/>
      <c r="M5" s="136"/>
      <c r="N5" s="136"/>
      <c r="O5" s="136"/>
      <c r="P5" s="136"/>
      <c r="Q5" s="136"/>
    </row>
    <row r="6" spans="1:18" ht="12.75" customHeight="1">
      <c r="A6" s="711" t="s">
        <v>1220</v>
      </c>
      <c r="B6" s="711" t="s">
        <v>445</v>
      </c>
      <c r="C6" s="722" t="s">
        <v>998</v>
      </c>
      <c r="D6" s="722" t="s">
        <v>1191</v>
      </c>
      <c r="E6" s="722"/>
      <c r="F6" s="722"/>
      <c r="G6" s="722"/>
      <c r="H6" s="722"/>
      <c r="I6" s="722" t="s">
        <v>1194</v>
      </c>
      <c r="J6" s="722"/>
      <c r="K6" s="722"/>
      <c r="L6" s="722"/>
      <c r="M6" s="722"/>
      <c r="N6" s="722" t="s">
        <v>1192</v>
      </c>
      <c r="O6" s="722"/>
      <c r="P6" s="722"/>
      <c r="Q6" s="722"/>
      <c r="R6" s="722"/>
    </row>
    <row r="7" spans="1:18" ht="12.75" customHeight="1">
      <c r="A7" s="711"/>
      <c r="B7" s="711"/>
      <c r="C7" s="722"/>
      <c r="D7" s="722" t="s">
        <v>446</v>
      </c>
      <c r="E7" s="722" t="s">
        <v>1202</v>
      </c>
      <c r="F7" s="722" t="s">
        <v>448</v>
      </c>
      <c r="G7" s="722" t="s">
        <v>449</v>
      </c>
      <c r="H7" s="722" t="s">
        <v>1206</v>
      </c>
      <c r="I7" s="722" t="s">
        <v>446</v>
      </c>
      <c r="J7" s="722" t="s">
        <v>1202</v>
      </c>
      <c r="K7" s="722" t="s">
        <v>448</v>
      </c>
      <c r="L7" s="722" t="s">
        <v>449</v>
      </c>
      <c r="M7" s="722" t="s">
        <v>1206</v>
      </c>
      <c r="N7" s="722" t="s">
        <v>446</v>
      </c>
      <c r="O7" s="722" t="s">
        <v>1202</v>
      </c>
      <c r="P7" s="722" t="s">
        <v>448</v>
      </c>
      <c r="Q7" s="722" t="s">
        <v>449</v>
      </c>
      <c r="R7" s="722" t="s">
        <v>1206</v>
      </c>
    </row>
    <row r="8" spans="1:18" ht="12.75">
      <c r="A8" s="711"/>
      <c r="B8" s="711"/>
      <c r="C8" s="722"/>
      <c r="D8" s="722"/>
      <c r="E8" s="722"/>
      <c r="F8" s="722"/>
      <c r="G8" s="722"/>
      <c r="H8" s="722"/>
      <c r="I8" s="722"/>
      <c r="J8" s="722"/>
      <c r="K8" s="722"/>
      <c r="L8" s="722"/>
      <c r="M8" s="722"/>
      <c r="N8" s="722"/>
      <c r="O8" s="722"/>
      <c r="P8" s="722"/>
      <c r="Q8" s="722"/>
      <c r="R8" s="722"/>
    </row>
    <row r="9" spans="1:18" ht="12.75">
      <c r="A9" s="551">
        <v>1</v>
      </c>
      <c r="B9" s="551">
        <v>2</v>
      </c>
      <c r="C9" s="551">
        <v>3</v>
      </c>
      <c r="D9" s="216">
        <v>4</v>
      </c>
      <c r="E9" s="216">
        <v>5</v>
      </c>
      <c r="F9" s="216">
        <v>6</v>
      </c>
      <c r="G9" s="216">
        <v>7</v>
      </c>
      <c r="H9" s="216">
        <v>8</v>
      </c>
      <c r="I9" s="216">
        <v>9</v>
      </c>
      <c r="J9" s="216">
        <v>10</v>
      </c>
      <c r="K9" s="216">
        <v>11</v>
      </c>
      <c r="L9" s="216">
        <v>12</v>
      </c>
      <c r="M9" s="216">
        <v>13</v>
      </c>
      <c r="N9" s="216">
        <v>14</v>
      </c>
      <c r="O9" s="216">
        <v>15</v>
      </c>
      <c r="P9" s="216">
        <v>16</v>
      </c>
      <c r="Q9" s="216">
        <v>17</v>
      </c>
      <c r="R9" s="216">
        <v>18</v>
      </c>
    </row>
    <row r="10" spans="1:18" ht="30" customHeight="1">
      <c r="A10" s="225"/>
      <c r="B10" s="733" t="s">
        <v>1022</v>
      </c>
      <c r="C10" s="733"/>
      <c r="D10" s="733"/>
      <c r="E10" s="733"/>
      <c r="F10" s="733"/>
      <c r="G10" s="733"/>
      <c r="H10" s="733"/>
      <c r="I10" s="733"/>
      <c r="J10" s="733"/>
      <c r="K10" s="733"/>
      <c r="L10" s="733"/>
      <c r="M10" s="733"/>
      <c r="N10" s="733"/>
      <c r="O10" s="733"/>
      <c r="P10" s="733"/>
      <c r="Q10" s="733"/>
      <c r="R10" s="733"/>
    </row>
    <row r="11" spans="1:18" ht="20.25" customHeight="1">
      <c r="A11" s="59"/>
      <c r="B11" s="138" t="s">
        <v>992</v>
      </c>
      <c r="C11" s="226"/>
      <c r="D11" s="157">
        <f>SUM(E11:H11)</f>
        <v>8637738.46</v>
      </c>
      <c r="E11" s="157">
        <f>E16+E23+E29+E39+E41+E45+E47+E59+E62+E12</f>
        <v>14138.46</v>
      </c>
      <c r="F11" s="157">
        <f>F16+F23+F29+F39+F41+F45+F47+F59+F62+F12</f>
        <v>0</v>
      </c>
      <c r="G11" s="157">
        <f>G16+G23+G29+G39+G41+G45+G47+G59+G62+G12</f>
        <v>8623600</v>
      </c>
      <c r="H11" s="157">
        <f>H16+H23+H29+H39+H41+H45+H47+H59+H62+H12</f>
        <v>0</v>
      </c>
      <c r="I11" s="157">
        <f>SUM(J11:M11)</f>
        <v>8571032.260000002</v>
      </c>
      <c r="J11" s="157">
        <f>J16+J23+J29+J39+J41+J45+J47+J59+J62+J12</f>
        <v>14138.46</v>
      </c>
      <c r="K11" s="157">
        <f>K16+K23+K29+K39+K41+K45+K47+K59+K62+K12</f>
        <v>0</v>
      </c>
      <c r="L11" s="157">
        <f>L16+L23+L29+L39+L41+L45+L47+L59+L62+L12</f>
        <v>8556893.8</v>
      </c>
      <c r="M11" s="157">
        <f>M16+M23+M29+M39+M41+M45+M47+M59+M62+M12</f>
        <v>0</v>
      </c>
      <c r="N11" s="157">
        <f>SUM(O11:R11)</f>
        <v>8571032.260000002</v>
      </c>
      <c r="O11" s="157">
        <f>O16+O23+O29+O39+O41+O45+O47+O59+O62+O12</f>
        <v>14138.46</v>
      </c>
      <c r="P11" s="157">
        <f>P16+P23+P29+P39+P41+P45+P47+P59+P62+P12</f>
        <v>0</v>
      </c>
      <c r="Q11" s="157">
        <f>Q16+Q23+Q29+Q39+Q41+Q45+Q47+Q59+Q62+Q12</f>
        <v>8556893.8</v>
      </c>
      <c r="R11" s="157">
        <f>R16+R23+R29+R39+R41+R45+R47+R59+R62+R12</f>
        <v>0</v>
      </c>
    </row>
    <row r="12" spans="1:18" ht="38.25">
      <c r="A12" s="542">
        <v>1</v>
      </c>
      <c r="B12" s="547" t="s">
        <v>1209</v>
      </c>
      <c r="C12" s="543" t="s">
        <v>1007</v>
      </c>
      <c r="D12" s="548">
        <f>SUM(E12:H12)</f>
        <v>14138.46</v>
      </c>
      <c r="E12" s="548">
        <f>SUM(E13:E15)</f>
        <v>14138.46</v>
      </c>
      <c r="F12" s="548">
        <f>SUM(F13:F15)</f>
        <v>0</v>
      </c>
      <c r="G12" s="548">
        <f>SUM(G13:G15)</f>
        <v>0</v>
      </c>
      <c r="H12" s="548">
        <f>SUM(H13:H15)</f>
        <v>0</v>
      </c>
      <c r="I12" s="548">
        <f aca="true" t="shared" si="0" ref="I12:I73">SUM(J12:M12)</f>
        <v>14138.46</v>
      </c>
      <c r="J12" s="548">
        <f>SUM(J13:J15)</f>
        <v>14138.46</v>
      </c>
      <c r="K12" s="548">
        <f>SUM(K13:K15)</f>
        <v>0</v>
      </c>
      <c r="L12" s="548">
        <f>SUM(L13:L15)</f>
        <v>0</v>
      </c>
      <c r="M12" s="548">
        <f>SUM(M13:M15)</f>
        <v>0</v>
      </c>
      <c r="N12" s="548">
        <f aca="true" t="shared" si="1" ref="N12:N73">SUM(O12:R12)</f>
        <v>14138.46</v>
      </c>
      <c r="O12" s="548">
        <f>SUM(O13:O15)</f>
        <v>14138.46</v>
      </c>
      <c r="P12" s="548">
        <f>SUM(P13:P15)</f>
        <v>0</v>
      </c>
      <c r="Q12" s="548">
        <f>SUM(Q13:Q15)</f>
        <v>0</v>
      </c>
      <c r="R12" s="548">
        <f>SUM(R13:R15)</f>
        <v>0</v>
      </c>
    </row>
    <row r="13" spans="1:18" ht="12.75">
      <c r="A13" s="527"/>
      <c r="B13" s="535" t="s">
        <v>1000</v>
      </c>
      <c r="C13" s="220" t="s">
        <v>1201</v>
      </c>
      <c r="D13" s="142">
        <f>SUM(E13:H13)</f>
        <v>0</v>
      </c>
      <c r="E13" s="142"/>
      <c r="F13" s="142"/>
      <c r="G13" s="142"/>
      <c r="H13" s="142"/>
      <c r="I13" s="142">
        <f t="shared" si="0"/>
        <v>0</v>
      </c>
      <c r="J13" s="142"/>
      <c r="K13" s="142"/>
      <c r="L13" s="142"/>
      <c r="M13" s="142"/>
      <c r="N13" s="142">
        <f t="shared" si="1"/>
        <v>0</v>
      </c>
      <c r="O13" s="142"/>
      <c r="P13" s="142"/>
      <c r="Q13" s="142"/>
      <c r="R13" s="142"/>
    </row>
    <row r="14" spans="1:18" ht="12.75" customHeight="1">
      <c r="A14" s="527"/>
      <c r="B14" s="535" t="s">
        <v>1001</v>
      </c>
      <c r="C14" s="220" t="s">
        <v>1201</v>
      </c>
      <c r="D14" s="142">
        <f aca="true" t="shared" si="2" ref="D14:D73">SUM(E14:H14)</f>
        <v>0</v>
      </c>
      <c r="E14" s="142"/>
      <c r="F14" s="142"/>
      <c r="G14" s="142"/>
      <c r="H14" s="142"/>
      <c r="I14" s="142">
        <f t="shared" si="0"/>
        <v>0</v>
      </c>
      <c r="J14" s="142"/>
      <c r="K14" s="142"/>
      <c r="L14" s="142"/>
      <c r="M14" s="142"/>
      <c r="N14" s="142">
        <f t="shared" si="1"/>
        <v>0</v>
      </c>
      <c r="O14" s="142"/>
      <c r="P14" s="142"/>
      <c r="Q14" s="142"/>
      <c r="R14" s="142"/>
    </row>
    <row r="15" spans="1:18" ht="12.75">
      <c r="A15" s="527"/>
      <c r="B15" s="535" t="s">
        <v>1002</v>
      </c>
      <c r="C15" s="220" t="s">
        <v>1201</v>
      </c>
      <c r="D15" s="142">
        <f t="shared" si="2"/>
        <v>14138.46</v>
      </c>
      <c r="E15" s="142">
        <v>14138.46</v>
      </c>
      <c r="F15" s="142"/>
      <c r="G15" s="142"/>
      <c r="H15" s="142"/>
      <c r="I15" s="142">
        <f t="shared" si="0"/>
        <v>14138.46</v>
      </c>
      <c r="J15" s="142">
        <v>14138.46</v>
      </c>
      <c r="K15" s="142"/>
      <c r="L15" s="142"/>
      <c r="M15" s="142"/>
      <c r="N15" s="142">
        <f t="shared" si="1"/>
        <v>14138.46</v>
      </c>
      <c r="O15" s="142">
        <v>14138.46</v>
      </c>
      <c r="P15" s="142"/>
      <c r="Q15" s="142"/>
      <c r="R15" s="142"/>
    </row>
    <row r="16" spans="1:18" s="139" customFormat="1" ht="51">
      <c r="A16" s="544">
        <v>2</v>
      </c>
      <c r="B16" s="547" t="s">
        <v>1210</v>
      </c>
      <c r="C16" s="543" t="s">
        <v>1007</v>
      </c>
      <c r="D16" s="548">
        <f>SUM(E16:H16)</f>
        <v>2258900</v>
      </c>
      <c r="E16" s="548">
        <f>SUM(E17:E22)</f>
        <v>0</v>
      </c>
      <c r="F16" s="548">
        <f>SUM(F17:F22)</f>
        <v>0</v>
      </c>
      <c r="G16" s="548">
        <f>SUM(G17:G22)</f>
        <v>2258900</v>
      </c>
      <c r="H16" s="548">
        <f>SUM(H17:H22)</f>
        <v>0</v>
      </c>
      <c r="I16" s="548">
        <f t="shared" si="0"/>
        <v>2258764.47</v>
      </c>
      <c r="J16" s="548">
        <f>SUM(J17:J22)</f>
        <v>0</v>
      </c>
      <c r="K16" s="548">
        <f>SUM(K17:K22)</f>
        <v>0</v>
      </c>
      <c r="L16" s="548">
        <f>SUM(L17:L22)</f>
        <v>2258764.47</v>
      </c>
      <c r="M16" s="548">
        <f>SUM(M17:M22)</f>
        <v>0</v>
      </c>
      <c r="N16" s="548">
        <f t="shared" si="1"/>
        <v>2258764.47</v>
      </c>
      <c r="O16" s="548">
        <f>SUM(O17:O22)</f>
        <v>0</v>
      </c>
      <c r="P16" s="548">
        <f>SUM(P17:P22)</f>
        <v>0</v>
      </c>
      <c r="Q16" s="548">
        <f>SUM(Q17:Q22)</f>
        <v>2258764.47</v>
      </c>
      <c r="R16" s="548">
        <f>SUM(R17:R22)</f>
        <v>0</v>
      </c>
    </row>
    <row r="17" spans="1:18" s="2" customFormat="1" ht="12.75">
      <c r="A17" s="529"/>
      <c r="B17" s="70" t="s">
        <v>456</v>
      </c>
      <c r="C17" s="218" t="s">
        <v>999</v>
      </c>
      <c r="D17" s="142">
        <f t="shared" si="2"/>
        <v>0</v>
      </c>
      <c r="E17" s="142"/>
      <c r="F17" s="142"/>
      <c r="G17" s="142"/>
      <c r="H17" s="142"/>
      <c r="I17" s="142">
        <f t="shared" si="0"/>
        <v>0</v>
      </c>
      <c r="J17" s="142"/>
      <c r="K17" s="142"/>
      <c r="L17" s="142"/>
      <c r="M17" s="142"/>
      <c r="N17" s="142">
        <f t="shared" si="1"/>
        <v>0</v>
      </c>
      <c r="O17" s="142"/>
      <c r="P17" s="142"/>
      <c r="Q17" s="142"/>
      <c r="R17" s="142"/>
    </row>
    <row r="18" spans="1:18" s="2" customFormat="1" ht="12.75">
      <c r="A18" s="528"/>
      <c r="B18" s="70" t="s">
        <v>456</v>
      </c>
      <c r="C18" s="219" t="s">
        <v>1101</v>
      </c>
      <c r="D18" s="142">
        <f t="shared" si="2"/>
        <v>0</v>
      </c>
      <c r="E18" s="142"/>
      <c r="F18" s="142"/>
      <c r="G18" s="142"/>
      <c r="H18" s="142"/>
      <c r="I18" s="142">
        <f t="shared" si="0"/>
        <v>0</v>
      </c>
      <c r="J18" s="142"/>
      <c r="K18" s="142"/>
      <c r="L18" s="142"/>
      <c r="M18" s="142"/>
      <c r="N18" s="142">
        <f t="shared" si="1"/>
        <v>0</v>
      </c>
      <c r="O18" s="142"/>
      <c r="P18" s="142"/>
      <c r="Q18" s="142"/>
      <c r="R18" s="142"/>
    </row>
    <row r="19" spans="1:18" s="2" customFormat="1" ht="12.75">
      <c r="A19" s="528"/>
      <c r="B19" s="70" t="s">
        <v>456</v>
      </c>
      <c r="C19" s="219" t="s">
        <v>1097</v>
      </c>
      <c r="D19" s="142">
        <f t="shared" si="2"/>
        <v>0</v>
      </c>
      <c r="E19" s="157"/>
      <c r="F19" s="157"/>
      <c r="G19" s="157"/>
      <c r="H19" s="157"/>
      <c r="I19" s="142">
        <f t="shared" si="0"/>
        <v>0</v>
      </c>
      <c r="J19" s="157"/>
      <c r="K19" s="157"/>
      <c r="L19" s="157"/>
      <c r="M19" s="157"/>
      <c r="N19" s="142">
        <f t="shared" si="1"/>
        <v>0</v>
      </c>
      <c r="O19" s="157"/>
      <c r="P19" s="157"/>
      <c r="Q19" s="157"/>
      <c r="R19" s="157"/>
    </row>
    <row r="20" spans="1:18" s="2" customFormat="1" ht="12.75" customHeight="1">
      <c r="A20" s="528"/>
      <c r="B20" s="535" t="s">
        <v>1001</v>
      </c>
      <c r="C20" s="227" t="s">
        <v>1100</v>
      </c>
      <c r="D20" s="142">
        <f t="shared" si="2"/>
        <v>0</v>
      </c>
      <c r="E20" s="142"/>
      <c r="F20" s="142"/>
      <c r="G20" s="142"/>
      <c r="H20" s="142"/>
      <c r="I20" s="142">
        <f t="shared" si="0"/>
        <v>0</v>
      </c>
      <c r="J20" s="142"/>
      <c r="K20" s="142"/>
      <c r="L20" s="142"/>
      <c r="M20" s="142"/>
      <c r="N20" s="142">
        <f t="shared" si="1"/>
        <v>0</v>
      </c>
      <c r="O20" s="142"/>
      <c r="P20" s="142"/>
      <c r="Q20" s="142"/>
      <c r="R20" s="142"/>
    </row>
    <row r="21" spans="1:18" s="2" customFormat="1" ht="12.75">
      <c r="A21" s="528"/>
      <c r="B21" s="535" t="s">
        <v>1002</v>
      </c>
      <c r="C21" s="227" t="s">
        <v>1100</v>
      </c>
      <c r="D21" s="142">
        <f t="shared" si="2"/>
        <v>2258900</v>
      </c>
      <c r="E21" s="142"/>
      <c r="F21" s="142"/>
      <c r="G21" s="142">
        <v>2258900</v>
      </c>
      <c r="H21" s="142"/>
      <c r="I21" s="142">
        <f t="shared" si="0"/>
        <v>2258764.47</v>
      </c>
      <c r="J21" s="142"/>
      <c r="K21" s="142"/>
      <c r="L21" s="142">
        <v>2258764.47</v>
      </c>
      <c r="M21" s="142"/>
      <c r="N21" s="142">
        <f t="shared" si="1"/>
        <v>2258764.47</v>
      </c>
      <c r="O21" s="142"/>
      <c r="P21" s="142"/>
      <c r="Q21" s="142">
        <v>2258764.47</v>
      </c>
      <c r="R21" s="142"/>
    </row>
    <row r="22" spans="1:18" s="139" customFormat="1" ht="15">
      <c r="A22" s="528"/>
      <c r="B22" s="70" t="s">
        <v>1197</v>
      </c>
      <c r="C22" s="219" t="s">
        <v>1198</v>
      </c>
      <c r="D22" s="142">
        <f t="shared" si="2"/>
        <v>0</v>
      </c>
      <c r="E22" s="142"/>
      <c r="F22" s="142"/>
      <c r="G22" s="142"/>
      <c r="H22" s="142"/>
      <c r="I22" s="142">
        <f t="shared" si="0"/>
        <v>0</v>
      </c>
      <c r="J22" s="142"/>
      <c r="K22" s="142"/>
      <c r="L22" s="142"/>
      <c r="M22" s="142"/>
      <c r="N22" s="142">
        <f t="shared" si="1"/>
        <v>0</v>
      </c>
      <c r="O22" s="142"/>
      <c r="P22" s="142"/>
      <c r="Q22" s="142"/>
      <c r="R22" s="142"/>
    </row>
    <row r="23" spans="1:18" s="2" customFormat="1" ht="38.25">
      <c r="A23" s="546">
        <v>3</v>
      </c>
      <c r="B23" s="547" t="s">
        <v>1211</v>
      </c>
      <c r="C23" s="549" t="s">
        <v>1007</v>
      </c>
      <c r="D23" s="548">
        <f t="shared" si="2"/>
        <v>82500</v>
      </c>
      <c r="E23" s="548">
        <f>SUM(E24:E28)</f>
        <v>0</v>
      </c>
      <c r="F23" s="548">
        <f>SUM(F24:F28)</f>
        <v>0</v>
      </c>
      <c r="G23" s="548">
        <f>SUM(G24:G28)</f>
        <v>82500</v>
      </c>
      <c r="H23" s="548">
        <f>SUM(H24:H28)</f>
        <v>0</v>
      </c>
      <c r="I23" s="548">
        <f t="shared" si="0"/>
        <v>79986.91</v>
      </c>
      <c r="J23" s="548">
        <f>SUM(J24:J28)</f>
        <v>0</v>
      </c>
      <c r="K23" s="548">
        <f>SUM(K24:K28)</f>
        <v>0</v>
      </c>
      <c r="L23" s="548">
        <f>SUM(L24:L28)</f>
        <v>79986.91</v>
      </c>
      <c r="M23" s="548">
        <f>SUM(M24:M28)</f>
        <v>0</v>
      </c>
      <c r="N23" s="548">
        <f t="shared" si="1"/>
        <v>79986.91</v>
      </c>
      <c r="O23" s="548">
        <f>SUM(O24:O28)</f>
        <v>0</v>
      </c>
      <c r="P23" s="548">
        <f>SUM(P24:P28)</f>
        <v>0</v>
      </c>
      <c r="Q23" s="548">
        <f>SUM(Q24:Q28)</f>
        <v>79986.91</v>
      </c>
      <c r="R23" s="548">
        <f>SUM(R24:R28)</f>
        <v>0</v>
      </c>
    </row>
    <row r="24" spans="1:18" s="2" customFormat="1" ht="12.75">
      <c r="A24" s="528"/>
      <c r="B24" s="535" t="s">
        <v>1000</v>
      </c>
      <c r="C24" s="219" t="s">
        <v>1003</v>
      </c>
      <c r="D24" s="142">
        <f t="shared" si="2"/>
        <v>0</v>
      </c>
      <c r="E24" s="142"/>
      <c r="F24" s="142"/>
      <c r="G24" s="142"/>
      <c r="H24" s="142"/>
      <c r="I24" s="142">
        <f t="shared" si="0"/>
        <v>0</v>
      </c>
      <c r="J24" s="142"/>
      <c r="K24" s="142"/>
      <c r="L24" s="142"/>
      <c r="M24" s="142"/>
      <c r="N24" s="142">
        <f t="shared" si="1"/>
        <v>0</v>
      </c>
      <c r="O24" s="142"/>
      <c r="P24" s="142"/>
      <c r="Q24" s="142"/>
      <c r="R24" s="142"/>
    </row>
    <row r="25" spans="1:18" s="2" customFormat="1" ht="12.75" customHeight="1">
      <c r="A25" s="528"/>
      <c r="B25" s="535" t="s">
        <v>1001</v>
      </c>
      <c r="C25" s="219" t="s">
        <v>1003</v>
      </c>
      <c r="D25" s="142">
        <f t="shared" si="2"/>
        <v>0</v>
      </c>
      <c r="E25" s="142"/>
      <c r="F25" s="142"/>
      <c r="G25" s="142"/>
      <c r="H25" s="142"/>
      <c r="I25" s="142">
        <f t="shared" si="0"/>
        <v>0</v>
      </c>
      <c r="J25" s="142"/>
      <c r="K25" s="142"/>
      <c r="L25" s="142"/>
      <c r="M25" s="142"/>
      <c r="N25" s="142">
        <f t="shared" si="1"/>
        <v>0</v>
      </c>
      <c r="O25" s="142"/>
      <c r="P25" s="142"/>
      <c r="Q25" s="142"/>
      <c r="R25" s="142"/>
    </row>
    <row r="26" spans="1:18" s="2" customFormat="1" ht="12.75">
      <c r="A26" s="528"/>
      <c r="B26" s="535" t="s">
        <v>1002</v>
      </c>
      <c r="C26" s="219" t="s">
        <v>1003</v>
      </c>
      <c r="D26" s="142">
        <f t="shared" si="2"/>
        <v>82500</v>
      </c>
      <c r="E26" s="142"/>
      <c r="F26" s="142"/>
      <c r="G26" s="142">
        <v>82500</v>
      </c>
      <c r="H26" s="142"/>
      <c r="I26" s="142">
        <f t="shared" si="0"/>
        <v>79986.91</v>
      </c>
      <c r="J26" s="142"/>
      <c r="K26" s="142"/>
      <c r="L26" s="142">
        <v>79986.91</v>
      </c>
      <c r="M26" s="142"/>
      <c r="N26" s="142">
        <f t="shared" si="1"/>
        <v>79986.91</v>
      </c>
      <c r="O26" s="142"/>
      <c r="P26" s="142"/>
      <c r="Q26" s="142">
        <v>79986.91</v>
      </c>
      <c r="R26" s="142"/>
    </row>
    <row r="27" spans="1:18" s="2" customFormat="1" ht="12.75">
      <c r="A27" s="528"/>
      <c r="B27" s="535" t="s">
        <v>1004</v>
      </c>
      <c r="C27" s="219" t="s">
        <v>1006</v>
      </c>
      <c r="D27" s="142">
        <f t="shared" si="2"/>
        <v>0</v>
      </c>
      <c r="E27" s="142"/>
      <c r="F27" s="142"/>
      <c r="G27" s="142"/>
      <c r="H27" s="142"/>
      <c r="I27" s="142">
        <f t="shared" si="0"/>
        <v>0</v>
      </c>
      <c r="J27" s="142"/>
      <c r="K27" s="142"/>
      <c r="L27" s="142"/>
      <c r="M27" s="142"/>
      <c r="N27" s="142">
        <f t="shared" si="1"/>
        <v>0</v>
      </c>
      <c r="O27" s="142"/>
      <c r="P27" s="142"/>
      <c r="Q27" s="142"/>
      <c r="R27" s="142"/>
    </row>
    <row r="28" spans="1:18" s="135" customFormat="1" ht="12.75">
      <c r="A28" s="528"/>
      <c r="B28" s="535" t="s">
        <v>1005</v>
      </c>
      <c r="C28" s="219" t="s">
        <v>1006</v>
      </c>
      <c r="D28" s="142">
        <f t="shared" si="2"/>
        <v>0</v>
      </c>
      <c r="E28" s="157"/>
      <c r="F28" s="157"/>
      <c r="G28" s="157"/>
      <c r="H28" s="157"/>
      <c r="I28" s="142">
        <f t="shared" si="0"/>
        <v>0</v>
      </c>
      <c r="J28" s="157"/>
      <c r="K28" s="157"/>
      <c r="L28" s="157"/>
      <c r="M28" s="157"/>
      <c r="N28" s="142">
        <f t="shared" si="1"/>
        <v>0</v>
      </c>
      <c r="O28" s="157"/>
      <c r="P28" s="157"/>
      <c r="Q28" s="157"/>
      <c r="R28" s="157"/>
    </row>
    <row r="29" spans="1:18" s="2" customFormat="1" ht="25.5">
      <c r="A29" s="546">
        <v>4</v>
      </c>
      <c r="B29" s="547" t="s">
        <v>1212</v>
      </c>
      <c r="C29" s="549" t="s">
        <v>1007</v>
      </c>
      <c r="D29" s="548">
        <f>SUM(E29:H29)</f>
        <v>278600</v>
      </c>
      <c r="E29" s="548">
        <f>SUM(E30:E38)</f>
        <v>0</v>
      </c>
      <c r="F29" s="548">
        <f>SUM(F30:F38)</f>
        <v>0</v>
      </c>
      <c r="G29" s="548">
        <f>SUM(G30:G38)</f>
        <v>278600</v>
      </c>
      <c r="H29" s="548">
        <f>SUM(H30:H38)</f>
        <v>0</v>
      </c>
      <c r="I29" s="548">
        <f t="shared" si="0"/>
        <v>253508.76</v>
      </c>
      <c r="J29" s="548">
        <f>SUM(J30:J38)</f>
        <v>0</v>
      </c>
      <c r="K29" s="548">
        <f>SUM(K30:K38)</f>
        <v>0</v>
      </c>
      <c r="L29" s="548">
        <f>SUM(L30:L38)</f>
        <v>253508.76</v>
      </c>
      <c r="M29" s="548">
        <f>SUM(M30:M38)</f>
        <v>0</v>
      </c>
      <c r="N29" s="548">
        <f t="shared" si="1"/>
        <v>253508.76</v>
      </c>
      <c r="O29" s="548">
        <f>SUM(O30:O38)</f>
        <v>0</v>
      </c>
      <c r="P29" s="548">
        <f>SUM(P30:P38)</f>
        <v>0</v>
      </c>
      <c r="Q29" s="548">
        <f>SUM(Q30:Q38)</f>
        <v>253508.76</v>
      </c>
      <c r="R29" s="548">
        <f>SUM(R30:R38)</f>
        <v>0</v>
      </c>
    </row>
    <row r="30" spans="1:18" s="2" customFormat="1" ht="12.75">
      <c r="A30" s="350"/>
      <c r="B30" s="211" t="s">
        <v>452</v>
      </c>
      <c r="C30" s="220" t="s">
        <v>1223</v>
      </c>
      <c r="D30" s="142">
        <f t="shared" si="2"/>
        <v>0</v>
      </c>
      <c r="E30" s="157"/>
      <c r="F30" s="157"/>
      <c r="G30" s="157"/>
      <c r="H30" s="157"/>
      <c r="I30" s="142">
        <f t="shared" si="0"/>
        <v>0</v>
      </c>
      <c r="J30" s="157"/>
      <c r="K30" s="157"/>
      <c r="L30" s="157"/>
      <c r="M30" s="157"/>
      <c r="N30" s="142">
        <f t="shared" si="1"/>
        <v>0</v>
      </c>
      <c r="O30" s="157"/>
      <c r="P30" s="157"/>
      <c r="Q30" s="157"/>
      <c r="R30" s="157"/>
    </row>
    <row r="31" spans="1:18" s="2" customFormat="1" ht="12.75">
      <c r="A31" s="350"/>
      <c r="B31" s="211" t="s">
        <v>452</v>
      </c>
      <c r="C31" s="220" t="s">
        <v>1021</v>
      </c>
      <c r="D31" s="142"/>
      <c r="E31" s="157"/>
      <c r="F31" s="157"/>
      <c r="G31" s="157"/>
      <c r="H31" s="157"/>
      <c r="I31" s="142"/>
      <c r="J31" s="157"/>
      <c r="K31" s="157"/>
      <c r="L31" s="157"/>
      <c r="M31" s="157"/>
      <c r="N31" s="142"/>
      <c r="O31" s="157"/>
      <c r="P31" s="157"/>
      <c r="Q31" s="157"/>
      <c r="R31" s="157"/>
    </row>
    <row r="32" spans="1:18" s="139" customFormat="1" ht="15">
      <c r="A32" s="351"/>
      <c r="B32" s="535" t="s">
        <v>1000</v>
      </c>
      <c r="C32" s="218" t="s">
        <v>1008</v>
      </c>
      <c r="D32" s="142">
        <f t="shared" si="2"/>
        <v>0</v>
      </c>
      <c r="E32" s="142"/>
      <c r="F32" s="157"/>
      <c r="G32" s="157"/>
      <c r="H32" s="157"/>
      <c r="I32" s="142">
        <f t="shared" si="0"/>
        <v>0</v>
      </c>
      <c r="J32" s="157"/>
      <c r="K32" s="157"/>
      <c r="L32" s="157"/>
      <c r="M32" s="157"/>
      <c r="N32" s="142">
        <f t="shared" si="1"/>
        <v>0</v>
      </c>
      <c r="O32" s="157"/>
      <c r="P32" s="157"/>
      <c r="Q32" s="157"/>
      <c r="R32" s="157"/>
    </row>
    <row r="33" spans="1:18" s="2" customFormat="1" ht="12.75" customHeight="1">
      <c r="A33" s="351"/>
      <c r="B33" s="535" t="s">
        <v>1001</v>
      </c>
      <c r="C33" s="218" t="s">
        <v>1008</v>
      </c>
      <c r="D33" s="142">
        <f t="shared" si="2"/>
        <v>0</v>
      </c>
      <c r="E33" s="142"/>
      <c r="F33" s="142"/>
      <c r="G33" s="142"/>
      <c r="H33" s="142"/>
      <c r="I33" s="142">
        <f t="shared" si="0"/>
        <v>0</v>
      </c>
      <c r="J33" s="142"/>
      <c r="K33" s="142"/>
      <c r="L33" s="142"/>
      <c r="M33" s="142"/>
      <c r="N33" s="142">
        <f t="shared" si="1"/>
        <v>0</v>
      </c>
      <c r="O33" s="142"/>
      <c r="P33" s="142"/>
      <c r="Q33" s="142"/>
      <c r="R33" s="142"/>
    </row>
    <row r="34" spans="1:18" s="143" customFormat="1" ht="12.75">
      <c r="A34" s="351"/>
      <c r="B34" s="535" t="s">
        <v>1002</v>
      </c>
      <c r="C34" s="218" t="s">
        <v>1008</v>
      </c>
      <c r="D34" s="142">
        <f t="shared" si="2"/>
        <v>278600</v>
      </c>
      <c r="E34" s="142"/>
      <c r="F34" s="142"/>
      <c r="G34" s="142">
        <v>278600</v>
      </c>
      <c r="H34" s="142"/>
      <c r="I34" s="142">
        <f t="shared" si="0"/>
        <v>253508.76</v>
      </c>
      <c r="J34" s="142"/>
      <c r="K34" s="142"/>
      <c r="L34" s="142">
        <v>253508.76</v>
      </c>
      <c r="M34" s="142"/>
      <c r="N34" s="142">
        <f t="shared" si="1"/>
        <v>253508.76</v>
      </c>
      <c r="O34" s="142"/>
      <c r="P34" s="142"/>
      <c r="Q34" s="142">
        <v>253508.76</v>
      </c>
      <c r="R34" s="142"/>
    </row>
    <row r="35" spans="1:18" s="143" customFormat="1" ht="12.75">
      <c r="A35" s="351"/>
      <c r="B35" s="535" t="s">
        <v>732</v>
      </c>
      <c r="C35" s="218" t="s">
        <v>1008</v>
      </c>
      <c r="D35" s="142">
        <f t="shared" si="2"/>
        <v>0</v>
      </c>
      <c r="E35" s="142"/>
      <c r="F35" s="142"/>
      <c r="G35" s="142"/>
      <c r="H35" s="142"/>
      <c r="I35" s="142">
        <f t="shared" si="0"/>
        <v>0</v>
      </c>
      <c r="J35" s="142"/>
      <c r="K35" s="142"/>
      <c r="L35" s="142"/>
      <c r="M35" s="142"/>
      <c r="N35" s="142">
        <f t="shared" si="1"/>
        <v>0</v>
      </c>
      <c r="O35" s="142"/>
      <c r="P35" s="142"/>
      <c r="Q35" s="142"/>
      <c r="R35" s="142"/>
    </row>
    <row r="36" spans="1:18" s="143" customFormat="1" ht="12.75">
      <c r="A36" s="351"/>
      <c r="B36" s="536" t="s">
        <v>1004</v>
      </c>
      <c r="C36" s="227" t="s">
        <v>1189</v>
      </c>
      <c r="D36" s="142">
        <f t="shared" si="2"/>
        <v>0</v>
      </c>
      <c r="E36" s="142"/>
      <c r="F36" s="142"/>
      <c r="G36" s="142"/>
      <c r="H36" s="142"/>
      <c r="I36" s="142">
        <f t="shared" si="0"/>
        <v>0</v>
      </c>
      <c r="J36" s="142"/>
      <c r="K36" s="142"/>
      <c r="L36" s="142"/>
      <c r="M36" s="142"/>
      <c r="N36" s="142">
        <f t="shared" si="1"/>
        <v>0</v>
      </c>
      <c r="O36" s="142"/>
      <c r="P36" s="142"/>
      <c r="Q36" s="142"/>
      <c r="R36" s="142"/>
    </row>
    <row r="37" spans="1:18" s="143" customFormat="1" ht="12.75">
      <c r="A37" s="351"/>
      <c r="B37" s="70" t="s">
        <v>1207</v>
      </c>
      <c r="C37" s="220" t="s">
        <v>1189</v>
      </c>
      <c r="D37" s="142">
        <f>SUM(E37:H37)</f>
        <v>0</v>
      </c>
      <c r="E37" s="142"/>
      <c r="F37" s="142"/>
      <c r="G37" s="142"/>
      <c r="H37" s="142"/>
      <c r="I37" s="142">
        <f t="shared" si="0"/>
        <v>0</v>
      </c>
      <c r="J37" s="142"/>
      <c r="K37" s="142"/>
      <c r="L37" s="142"/>
      <c r="M37" s="142"/>
      <c r="N37" s="142">
        <f t="shared" si="1"/>
        <v>0</v>
      </c>
      <c r="O37" s="142"/>
      <c r="P37" s="142"/>
      <c r="Q37" s="142"/>
      <c r="R37" s="142"/>
    </row>
    <row r="38" spans="1:18" s="143" customFormat="1" ht="12.75">
      <c r="A38" s="351"/>
      <c r="B38" s="70" t="s">
        <v>1208</v>
      </c>
      <c r="C38" s="220" t="s">
        <v>1189</v>
      </c>
      <c r="D38" s="142">
        <f>SUM(E38:H38)</f>
        <v>0</v>
      </c>
      <c r="E38" s="142"/>
      <c r="F38" s="142"/>
      <c r="G38" s="142"/>
      <c r="H38" s="142"/>
      <c r="I38" s="142">
        <f t="shared" si="0"/>
        <v>0</v>
      </c>
      <c r="J38" s="142"/>
      <c r="K38" s="142"/>
      <c r="L38" s="142"/>
      <c r="M38" s="142"/>
      <c r="N38" s="142">
        <f t="shared" si="1"/>
        <v>0</v>
      </c>
      <c r="O38" s="142"/>
      <c r="P38" s="142"/>
      <c r="Q38" s="142"/>
      <c r="R38" s="142"/>
    </row>
    <row r="39" spans="1:18" s="2" customFormat="1" ht="38.25">
      <c r="A39" s="544">
        <v>5</v>
      </c>
      <c r="B39" s="547" t="s">
        <v>1213</v>
      </c>
      <c r="C39" s="543" t="s">
        <v>1007</v>
      </c>
      <c r="D39" s="548">
        <f t="shared" si="2"/>
        <v>2669500</v>
      </c>
      <c r="E39" s="548">
        <f>E40</f>
        <v>0</v>
      </c>
      <c r="F39" s="548">
        <f>F40</f>
        <v>0</v>
      </c>
      <c r="G39" s="548">
        <f>G40</f>
        <v>2669500</v>
      </c>
      <c r="H39" s="548">
        <f>H40</f>
        <v>0</v>
      </c>
      <c r="I39" s="548">
        <f t="shared" si="0"/>
        <v>2630692.95</v>
      </c>
      <c r="J39" s="548">
        <f>J40</f>
        <v>0</v>
      </c>
      <c r="K39" s="548">
        <f>K40</f>
        <v>0</v>
      </c>
      <c r="L39" s="548">
        <f>L40</f>
        <v>2630692.95</v>
      </c>
      <c r="M39" s="548">
        <f>M40</f>
        <v>0</v>
      </c>
      <c r="N39" s="548">
        <f t="shared" si="1"/>
        <v>2630692.95</v>
      </c>
      <c r="O39" s="548">
        <f>O40</f>
        <v>0</v>
      </c>
      <c r="P39" s="548">
        <f>P40</f>
        <v>0</v>
      </c>
      <c r="Q39" s="548">
        <f>Q40</f>
        <v>2630692.95</v>
      </c>
      <c r="R39" s="548">
        <f>R40</f>
        <v>0</v>
      </c>
    </row>
    <row r="40" spans="1:18" s="145" customFormat="1" ht="15">
      <c r="A40" s="529"/>
      <c r="B40" s="535" t="s">
        <v>1002</v>
      </c>
      <c r="C40" s="218" t="s">
        <v>999</v>
      </c>
      <c r="D40" s="142">
        <f t="shared" si="2"/>
        <v>2669500</v>
      </c>
      <c r="E40" s="142"/>
      <c r="F40" s="142"/>
      <c r="G40" s="142">
        <v>2669500</v>
      </c>
      <c r="H40" s="142"/>
      <c r="I40" s="142">
        <f t="shared" si="0"/>
        <v>2630692.95</v>
      </c>
      <c r="J40" s="142"/>
      <c r="K40" s="142"/>
      <c r="L40" s="142">
        <v>2630692.95</v>
      </c>
      <c r="M40" s="142"/>
      <c r="N40" s="142">
        <f t="shared" si="1"/>
        <v>2630692.95</v>
      </c>
      <c r="O40" s="142"/>
      <c r="P40" s="142"/>
      <c r="Q40" s="142">
        <v>2630692.95</v>
      </c>
      <c r="R40" s="142"/>
    </row>
    <row r="41" spans="1:18" s="139" customFormat="1" ht="25.5">
      <c r="A41" s="544">
        <v>6</v>
      </c>
      <c r="B41" s="547" t="s">
        <v>1214</v>
      </c>
      <c r="C41" s="545" t="s">
        <v>1007</v>
      </c>
      <c r="D41" s="548">
        <f t="shared" si="2"/>
        <v>0</v>
      </c>
      <c r="E41" s="548">
        <f>SUM(E42:E44)</f>
        <v>0</v>
      </c>
      <c r="F41" s="548">
        <f>SUM(F42:F44)</f>
        <v>0</v>
      </c>
      <c r="G41" s="548">
        <f>SUM(G42:G44)</f>
        <v>0</v>
      </c>
      <c r="H41" s="548">
        <f>SUM(H42:H44)</f>
        <v>0</v>
      </c>
      <c r="I41" s="548">
        <f t="shared" si="0"/>
        <v>0</v>
      </c>
      <c r="J41" s="548">
        <f>SUM(J42:J44)</f>
        <v>0</v>
      </c>
      <c r="K41" s="548">
        <f>SUM(K42:K44)</f>
        <v>0</v>
      </c>
      <c r="L41" s="548">
        <f>SUM(L42:L44)</f>
        <v>0</v>
      </c>
      <c r="M41" s="548">
        <f>SUM(M42:M44)</f>
        <v>0</v>
      </c>
      <c r="N41" s="548">
        <f t="shared" si="1"/>
        <v>0</v>
      </c>
      <c r="O41" s="548">
        <f>SUM(O42:O44)</f>
        <v>0</v>
      </c>
      <c r="P41" s="548">
        <f>SUM(P42:P44)</f>
        <v>0</v>
      </c>
      <c r="Q41" s="548">
        <f>SUM(Q42:Q44)</f>
        <v>0</v>
      </c>
      <c r="R41" s="548">
        <f>SUM(R42:R44)</f>
        <v>0</v>
      </c>
    </row>
    <row r="42" spans="1:18" s="145" customFormat="1" ht="15">
      <c r="A42" s="529"/>
      <c r="B42" s="535" t="s">
        <v>1000</v>
      </c>
      <c r="C42" s="218" t="s">
        <v>1009</v>
      </c>
      <c r="D42" s="142">
        <f t="shared" si="2"/>
        <v>0</v>
      </c>
      <c r="E42" s="142"/>
      <c r="F42" s="142"/>
      <c r="G42" s="142"/>
      <c r="H42" s="142"/>
      <c r="I42" s="142">
        <f t="shared" si="0"/>
        <v>0</v>
      </c>
      <c r="J42" s="142"/>
      <c r="K42" s="142"/>
      <c r="L42" s="142"/>
      <c r="M42" s="142"/>
      <c r="N42" s="142">
        <f t="shared" si="1"/>
        <v>0</v>
      </c>
      <c r="O42" s="142"/>
      <c r="P42" s="142"/>
      <c r="Q42" s="142"/>
      <c r="R42" s="142"/>
    </row>
    <row r="43" spans="1:18" s="145" customFormat="1" ht="15">
      <c r="A43" s="529"/>
      <c r="B43" s="535" t="s">
        <v>1000</v>
      </c>
      <c r="C43" s="218"/>
      <c r="D43" s="142">
        <f t="shared" si="2"/>
        <v>0</v>
      </c>
      <c r="E43" s="142"/>
      <c r="F43" s="142"/>
      <c r="G43" s="142"/>
      <c r="H43" s="142"/>
      <c r="I43" s="142">
        <f t="shared" si="0"/>
        <v>0</v>
      </c>
      <c r="J43" s="142"/>
      <c r="K43" s="142"/>
      <c r="L43" s="142"/>
      <c r="M43" s="142"/>
      <c r="N43" s="142">
        <f t="shared" si="1"/>
        <v>0</v>
      </c>
      <c r="O43" s="142"/>
      <c r="P43" s="142"/>
      <c r="Q43" s="142"/>
      <c r="R43" s="142"/>
    </row>
    <row r="44" spans="1:18" s="139" customFormat="1" ht="15">
      <c r="A44" s="529"/>
      <c r="B44" s="535" t="s">
        <v>1000</v>
      </c>
      <c r="C44" s="218" t="s">
        <v>1096</v>
      </c>
      <c r="D44" s="142">
        <f t="shared" si="2"/>
        <v>0</v>
      </c>
      <c r="E44" s="142"/>
      <c r="F44" s="142"/>
      <c r="G44" s="142"/>
      <c r="H44" s="142"/>
      <c r="I44" s="142">
        <f t="shared" si="0"/>
        <v>0</v>
      </c>
      <c r="J44" s="142"/>
      <c r="K44" s="142"/>
      <c r="L44" s="142"/>
      <c r="M44" s="142"/>
      <c r="N44" s="142">
        <f t="shared" si="1"/>
        <v>0</v>
      </c>
      <c r="O44" s="142"/>
      <c r="P44" s="142"/>
      <c r="Q44" s="142"/>
      <c r="R44" s="142"/>
    </row>
    <row r="45" spans="1:18" s="139" customFormat="1" ht="38.25">
      <c r="A45" s="544">
        <v>7</v>
      </c>
      <c r="B45" s="547" t="s">
        <v>1215</v>
      </c>
      <c r="C45" s="545" t="s">
        <v>1007</v>
      </c>
      <c r="D45" s="548">
        <f t="shared" si="2"/>
        <v>0</v>
      </c>
      <c r="E45" s="548">
        <f>E46</f>
        <v>0</v>
      </c>
      <c r="F45" s="548">
        <f>F46</f>
        <v>0</v>
      </c>
      <c r="G45" s="548">
        <f>G46</f>
        <v>0</v>
      </c>
      <c r="H45" s="548">
        <f>H46</f>
        <v>0</v>
      </c>
      <c r="I45" s="548">
        <f t="shared" si="0"/>
        <v>0</v>
      </c>
      <c r="J45" s="548">
        <f>J46</f>
        <v>0</v>
      </c>
      <c r="K45" s="548">
        <f>K46</f>
        <v>0</v>
      </c>
      <c r="L45" s="548">
        <f>L46</f>
        <v>0</v>
      </c>
      <c r="M45" s="548">
        <f>M46</f>
        <v>0</v>
      </c>
      <c r="N45" s="548">
        <f t="shared" si="1"/>
        <v>0</v>
      </c>
      <c r="O45" s="548">
        <f>O46</f>
        <v>0</v>
      </c>
      <c r="P45" s="548">
        <f>P46</f>
        <v>0</v>
      </c>
      <c r="Q45" s="548">
        <f>Q46</f>
        <v>0</v>
      </c>
      <c r="R45" s="548">
        <f>R46</f>
        <v>0</v>
      </c>
    </row>
    <row r="46" spans="1:18" s="139" customFormat="1" ht="15">
      <c r="A46" s="529"/>
      <c r="B46" s="158" t="s">
        <v>452</v>
      </c>
      <c r="C46" s="218" t="s">
        <v>1010</v>
      </c>
      <c r="D46" s="142">
        <f t="shared" si="2"/>
        <v>0</v>
      </c>
      <c r="E46" s="142"/>
      <c r="F46" s="142"/>
      <c r="G46" s="142"/>
      <c r="H46" s="142"/>
      <c r="I46" s="142">
        <f t="shared" si="0"/>
        <v>0</v>
      </c>
      <c r="J46" s="142"/>
      <c r="K46" s="142"/>
      <c r="L46" s="142"/>
      <c r="M46" s="142"/>
      <c r="N46" s="142">
        <f t="shared" si="1"/>
        <v>0</v>
      </c>
      <c r="O46" s="142"/>
      <c r="P46" s="142"/>
      <c r="Q46" s="142"/>
      <c r="R46" s="142"/>
    </row>
    <row r="47" spans="1:18" s="139" customFormat="1" ht="25.5">
      <c r="A47" s="544">
        <v>8</v>
      </c>
      <c r="B47" s="547" t="s">
        <v>1216</v>
      </c>
      <c r="C47" s="545" t="s">
        <v>1007</v>
      </c>
      <c r="D47" s="548">
        <f t="shared" si="2"/>
        <v>0</v>
      </c>
      <c r="E47" s="548">
        <f>SUM(E48:E53)</f>
        <v>0</v>
      </c>
      <c r="F47" s="548">
        <f>SUM(F48:F53)</f>
        <v>0</v>
      </c>
      <c r="G47" s="548">
        <f>SUM(G48:G53)</f>
        <v>0</v>
      </c>
      <c r="H47" s="548">
        <f>SUM(H48:H53)</f>
        <v>0</v>
      </c>
      <c r="I47" s="548">
        <f t="shared" si="0"/>
        <v>0</v>
      </c>
      <c r="J47" s="548">
        <f>SUM(J48:J53)</f>
        <v>0</v>
      </c>
      <c r="K47" s="548">
        <f>SUM(K48:K53)</f>
        <v>0</v>
      </c>
      <c r="L47" s="548">
        <f>SUM(L48:L53)</f>
        <v>0</v>
      </c>
      <c r="M47" s="548">
        <f>SUM(M48:M53)</f>
        <v>0</v>
      </c>
      <c r="N47" s="548">
        <f t="shared" si="1"/>
        <v>0</v>
      </c>
      <c r="O47" s="548">
        <f>SUM(O48:O53)</f>
        <v>0</v>
      </c>
      <c r="P47" s="548">
        <f>SUM(P48:P53)</f>
        <v>0</v>
      </c>
      <c r="Q47" s="548">
        <f>SUM(Q48:Q53)</f>
        <v>0</v>
      </c>
      <c r="R47" s="548">
        <f>SUM(R48:R53)</f>
        <v>0</v>
      </c>
    </row>
    <row r="48" spans="1:18" s="139" customFormat="1" ht="15">
      <c r="A48" s="529"/>
      <c r="B48" s="158" t="s">
        <v>452</v>
      </c>
      <c r="C48" s="218" t="s">
        <v>1081</v>
      </c>
      <c r="D48" s="142">
        <f t="shared" si="2"/>
        <v>0</v>
      </c>
      <c r="E48" s="142"/>
      <c r="F48" s="142"/>
      <c r="G48" s="142"/>
      <c r="H48" s="142"/>
      <c r="I48" s="142">
        <f t="shared" si="0"/>
        <v>0</v>
      </c>
      <c r="J48" s="142"/>
      <c r="K48" s="142"/>
      <c r="L48" s="142"/>
      <c r="M48" s="142"/>
      <c r="N48" s="142">
        <f t="shared" si="1"/>
        <v>0</v>
      </c>
      <c r="O48" s="142"/>
      <c r="P48" s="142"/>
      <c r="Q48" s="142"/>
      <c r="R48" s="142"/>
    </row>
    <row r="49" spans="1:18" s="139" customFormat="1" ht="15">
      <c r="A49" s="159"/>
      <c r="B49" s="158" t="s">
        <v>452</v>
      </c>
      <c r="C49" s="218" t="s">
        <v>1082</v>
      </c>
      <c r="D49" s="142">
        <f t="shared" si="2"/>
        <v>0</v>
      </c>
      <c r="E49" s="142"/>
      <c r="F49" s="142"/>
      <c r="G49" s="142"/>
      <c r="H49" s="142"/>
      <c r="I49" s="142">
        <f t="shared" si="0"/>
        <v>0</v>
      </c>
      <c r="J49" s="142"/>
      <c r="K49" s="142"/>
      <c r="L49" s="142"/>
      <c r="M49" s="142"/>
      <c r="N49" s="142">
        <f t="shared" si="1"/>
        <v>0</v>
      </c>
      <c r="O49" s="142"/>
      <c r="P49" s="142"/>
      <c r="Q49" s="142"/>
      <c r="R49" s="142"/>
    </row>
    <row r="50" spans="1:18" s="139" customFormat="1" ht="15">
      <c r="A50" s="159"/>
      <c r="B50" s="158" t="s">
        <v>452</v>
      </c>
      <c r="C50" s="218" t="s">
        <v>1200</v>
      </c>
      <c r="D50" s="142">
        <f t="shared" si="2"/>
        <v>0</v>
      </c>
      <c r="E50" s="142"/>
      <c r="F50" s="142"/>
      <c r="G50" s="142"/>
      <c r="H50" s="142"/>
      <c r="I50" s="142">
        <f t="shared" si="0"/>
        <v>0</v>
      </c>
      <c r="J50" s="142"/>
      <c r="K50" s="142"/>
      <c r="L50" s="142"/>
      <c r="M50" s="142"/>
      <c r="N50" s="142">
        <f t="shared" si="1"/>
        <v>0</v>
      </c>
      <c r="O50" s="142"/>
      <c r="P50" s="142"/>
      <c r="Q50" s="142"/>
      <c r="R50" s="142"/>
    </row>
    <row r="51" spans="1:18" s="139" customFormat="1" ht="15">
      <c r="A51" s="159"/>
      <c r="B51" s="158" t="s">
        <v>452</v>
      </c>
      <c r="C51" s="218" t="s">
        <v>1083</v>
      </c>
      <c r="D51" s="142">
        <f t="shared" si="2"/>
        <v>0</v>
      </c>
      <c r="E51" s="142"/>
      <c r="F51" s="142"/>
      <c r="G51" s="142"/>
      <c r="H51" s="142"/>
      <c r="I51" s="142">
        <f t="shared" si="0"/>
        <v>0</v>
      </c>
      <c r="J51" s="142"/>
      <c r="K51" s="142"/>
      <c r="L51" s="142"/>
      <c r="M51" s="142"/>
      <c r="N51" s="142">
        <f t="shared" si="1"/>
        <v>0</v>
      </c>
      <c r="O51" s="142"/>
      <c r="P51" s="142"/>
      <c r="Q51" s="142"/>
      <c r="R51" s="142"/>
    </row>
    <row r="52" spans="1:18" s="139" customFormat="1" ht="15">
      <c r="A52" s="159"/>
      <c r="B52" s="158" t="s">
        <v>452</v>
      </c>
      <c r="C52" s="218" t="s">
        <v>1084</v>
      </c>
      <c r="D52" s="142">
        <f t="shared" si="2"/>
        <v>0</v>
      </c>
      <c r="E52" s="142"/>
      <c r="F52" s="142"/>
      <c r="G52" s="142"/>
      <c r="H52" s="142"/>
      <c r="I52" s="142">
        <f t="shared" si="0"/>
        <v>0</v>
      </c>
      <c r="J52" s="142"/>
      <c r="K52" s="142"/>
      <c r="L52" s="142"/>
      <c r="M52" s="142"/>
      <c r="N52" s="142">
        <f t="shared" si="1"/>
        <v>0</v>
      </c>
      <c r="O52" s="142"/>
      <c r="P52" s="142"/>
      <c r="Q52" s="142"/>
      <c r="R52" s="142"/>
    </row>
    <row r="53" spans="1:18" s="139" customFormat="1" ht="15">
      <c r="A53" s="159"/>
      <c r="B53" s="158" t="s">
        <v>452</v>
      </c>
      <c r="C53" s="218" t="s">
        <v>1085</v>
      </c>
      <c r="D53" s="142">
        <f t="shared" si="2"/>
        <v>0</v>
      </c>
      <c r="E53" s="142"/>
      <c r="F53" s="142"/>
      <c r="G53" s="142"/>
      <c r="H53" s="142"/>
      <c r="I53" s="142">
        <f t="shared" si="0"/>
        <v>0</v>
      </c>
      <c r="J53" s="142"/>
      <c r="K53" s="142"/>
      <c r="L53" s="142"/>
      <c r="M53" s="142"/>
      <c r="N53" s="142">
        <f t="shared" si="1"/>
        <v>0</v>
      </c>
      <c r="O53" s="142"/>
      <c r="P53" s="142"/>
      <c r="Q53" s="142"/>
      <c r="R53" s="142"/>
    </row>
    <row r="54" spans="1:18" s="139" customFormat="1" ht="15">
      <c r="A54" s="159"/>
      <c r="B54" s="158" t="s">
        <v>452</v>
      </c>
      <c r="C54" s="218" t="s">
        <v>1086</v>
      </c>
      <c r="D54" s="142">
        <f t="shared" si="2"/>
        <v>0</v>
      </c>
      <c r="E54" s="142"/>
      <c r="F54" s="142"/>
      <c r="G54" s="142"/>
      <c r="H54" s="142"/>
      <c r="I54" s="142">
        <f t="shared" si="0"/>
        <v>0</v>
      </c>
      <c r="J54" s="142"/>
      <c r="K54" s="142"/>
      <c r="L54" s="142"/>
      <c r="M54" s="142"/>
      <c r="N54" s="142">
        <f t="shared" si="1"/>
        <v>0</v>
      </c>
      <c r="O54" s="142"/>
      <c r="P54" s="142"/>
      <c r="Q54" s="142"/>
      <c r="R54" s="142"/>
    </row>
    <row r="55" spans="1:18" s="139" customFormat="1" ht="15">
      <c r="A55" s="159"/>
      <c r="B55" s="158" t="s">
        <v>452</v>
      </c>
      <c r="C55" s="218" t="s">
        <v>1087</v>
      </c>
      <c r="D55" s="142">
        <f t="shared" si="2"/>
        <v>0</v>
      </c>
      <c r="E55" s="142"/>
      <c r="F55" s="142"/>
      <c r="G55" s="142"/>
      <c r="H55" s="142"/>
      <c r="I55" s="142">
        <f t="shared" si="0"/>
        <v>0</v>
      </c>
      <c r="J55" s="142"/>
      <c r="K55" s="142"/>
      <c r="L55" s="142"/>
      <c r="M55" s="142"/>
      <c r="N55" s="142">
        <f t="shared" si="1"/>
        <v>0</v>
      </c>
      <c r="O55" s="142"/>
      <c r="P55" s="142"/>
      <c r="Q55" s="142"/>
      <c r="R55" s="142"/>
    </row>
    <row r="56" spans="1:18" s="139" customFormat="1" ht="15">
      <c r="A56" s="159"/>
      <c r="B56" s="158" t="s">
        <v>452</v>
      </c>
      <c r="C56" s="218" t="s">
        <v>1088</v>
      </c>
      <c r="D56" s="142">
        <f t="shared" si="2"/>
        <v>0</v>
      </c>
      <c r="E56" s="142"/>
      <c r="F56" s="142"/>
      <c r="G56" s="142"/>
      <c r="H56" s="142"/>
      <c r="I56" s="142">
        <f t="shared" si="0"/>
        <v>0</v>
      </c>
      <c r="J56" s="142"/>
      <c r="K56" s="142"/>
      <c r="L56" s="142"/>
      <c r="M56" s="142"/>
      <c r="N56" s="142">
        <f t="shared" si="1"/>
        <v>0</v>
      </c>
      <c r="O56" s="142"/>
      <c r="P56" s="142"/>
      <c r="Q56" s="142"/>
      <c r="R56" s="142"/>
    </row>
    <row r="57" spans="1:18" s="139" customFormat="1" ht="15">
      <c r="A57" s="530"/>
      <c r="B57" s="536" t="s">
        <v>732</v>
      </c>
      <c r="C57" s="218" t="s">
        <v>1204</v>
      </c>
      <c r="D57" s="142">
        <f t="shared" si="2"/>
        <v>0</v>
      </c>
      <c r="E57" s="142"/>
      <c r="F57" s="142"/>
      <c r="G57" s="142"/>
      <c r="H57" s="142"/>
      <c r="I57" s="142">
        <f t="shared" si="0"/>
        <v>0</v>
      </c>
      <c r="J57" s="142"/>
      <c r="K57" s="142"/>
      <c r="L57" s="142"/>
      <c r="M57" s="142"/>
      <c r="N57" s="142">
        <f t="shared" si="1"/>
        <v>0</v>
      </c>
      <c r="O57" s="142"/>
      <c r="P57" s="142"/>
      <c r="Q57" s="142"/>
      <c r="R57" s="142"/>
    </row>
    <row r="58" spans="1:18" s="139" customFormat="1" ht="15">
      <c r="A58" s="530"/>
      <c r="B58" s="536" t="s">
        <v>732</v>
      </c>
      <c r="C58" s="218" t="s">
        <v>1205</v>
      </c>
      <c r="D58" s="142">
        <f t="shared" si="2"/>
        <v>0</v>
      </c>
      <c r="E58" s="142"/>
      <c r="F58" s="142"/>
      <c r="G58" s="142"/>
      <c r="H58" s="142"/>
      <c r="I58" s="142">
        <f t="shared" si="0"/>
        <v>0</v>
      </c>
      <c r="J58" s="142"/>
      <c r="K58" s="142"/>
      <c r="L58" s="142"/>
      <c r="M58" s="142"/>
      <c r="N58" s="142">
        <f t="shared" si="1"/>
        <v>0</v>
      </c>
      <c r="O58" s="142"/>
      <c r="P58" s="142"/>
      <c r="Q58" s="142"/>
      <c r="R58" s="142"/>
    </row>
    <row r="59" spans="1:18" s="139" customFormat="1" ht="25.5">
      <c r="A59" s="544">
        <v>9</v>
      </c>
      <c r="B59" s="547" t="s">
        <v>1217</v>
      </c>
      <c r="C59" s="545" t="s">
        <v>1007</v>
      </c>
      <c r="D59" s="548">
        <f t="shared" si="2"/>
        <v>0</v>
      </c>
      <c r="E59" s="548">
        <f>SUM(E60:E61)</f>
        <v>0</v>
      </c>
      <c r="F59" s="548">
        <f>SUM(F60:F61)</f>
        <v>0</v>
      </c>
      <c r="G59" s="548">
        <f>SUM(G60:G61)</f>
        <v>0</v>
      </c>
      <c r="H59" s="548">
        <f>SUM(H60:H61)</f>
        <v>0</v>
      </c>
      <c r="I59" s="548">
        <f t="shared" si="0"/>
        <v>0</v>
      </c>
      <c r="J59" s="548">
        <f>SUM(J60:J61)</f>
        <v>0</v>
      </c>
      <c r="K59" s="548">
        <f>SUM(K60:K61)</f>
        <v>0</v>
      </c>
      <c r="L59" s="548">
        <f>SUM(L60:L61)</f>
        <v>0</v>
      </c>
      <c r="M59" s="548">
        <f>SUM(M60:M61)</f>
        <v>0</v>
      </c>
      <c r="N59" s="548">
        <f t="shared" si="1"/>
        <v>0</v>
      </c>
      <c r="O59" s="548">
        <f>SUM(O60:O61)</f>
        <v>0</v>
      </c>
      <c r="P59" s="548">
        <f>SUM(P60:P61)</f>
        <v>0</v>
      </c>
      <c r="Q59" s="548">
        <f>SUM(Q60:Q61)</f>
        <v>0</v>
      </c>
      <c r="R59" s="548">
        <f>SUM(R60:R61)</f>
        <v>0</v>
      </c>
    </row>
    <row r="60" spans="1:18" s="144" customFormat="1" ht="12.75">
      <c r="A60" s="159"/>
      <c r="B60" s="158" t="s">
        <v>452</v>
      </c>
      <c r="C60" s="218" t="s">
        <v>1013</v>
      </c>
      <c r="D60" s="142">
        <f t="shared" si="2"/>
        <v>0</v>
      </c>
      <c r="E60" s="142"/>
      <c r="F60" s="142"/>
      <c r="G60" s="142"/>
      <c r="H60" s="142"/>
      <c r="I60" s="142">
        <f t="shared" si="0"/>
        <v>0</v>
      </c>
      <c r="J60" s="142"/>
      <c r="K60" s="142"/>
      <c r="L60" s="142"/>
      <c r="M60" s="142"/>
      <c r="N60" s="142">
        <f t="shared" si="1"/>
        <v>0</v>
      </c>
      <c r="O60" s="142"/>
      <c r="P60" s="142"/>
      <c r="Q60" s="142"/>
      <c r="R60" s="142"/>
    </row>
    <row r="61" spans="1:18" s="144" customFormat="1" ht="12.75">
      <c r="A61" s="159"/>
      <c r="B61" s="535" t="s">
        <v>1004</v>
      </c>
      <c r="C61" s="218" t="s">
        <v>1199</v>
      </c>
      <c r="D61" s="142">
        <f t="shared" si="2"/>
        <v>0</v>
      </c>
      <c r="E61" s="142"/>
      <c r="F61" s="142"/>
      <c r="G61" s="142"/>
      <c r="H61" s="142"/>
      <c r="I61" s="142">
        <f t="shared" si="0"/>
        <v>0</v>
      </c>
      <c r="J61" s="142"/>
      <c r="K61" s="142"/>
      <c r="L61" s="142"/>
      <c r="M61" s="142"/>
      <c r="N61" s="142">
        <f t="shared" si="1"/>
        <v>0</v>
      </c>
      <c r="O61" s="142"/>
      <c r="P61" s="142"/>
      <c r="Q61" s="142"/>
      <c r="R61" s="142"/>
    </row>
    <row r="62" spans="1:18" s="144" customFormat="1" ht="38.25">
      <c r="A62" s="544">
        <v>10</v>
      </c>
      <c r="B62" s="547" t="s">
        <v>1218</v>
      </c>
      <c r="C62" s="545" t="s">
        <v>1007</v>
      </c>
      <c r="D62" s="548">
        <f t="shared" si="2"/>
        <v>3334100</v>
      </c>
      <c r="E62" s="548">
        <f>SUM(E63:E73)</f>
        <v>0</v>
      </c>
      <c r="F62" s="548">
        <f>SUM(F63:F73)</f>
        <v>0</v>
      </c>
      <c r="G62" s="548">
        <f>SUM(G63:G73)</f>
        <v>3334100</v>
      </c>
      <c r="H62" s="548"/>
      <c r="I62" s="548">
        <f t="shared" si="0"/>
        <v>3333940.71</v>
      </c>
      <c r="J62" s="548">
        <f>SUM(J63:J73)</f>
        <v>0</v>
      </c>
      <c r="K62" s="548">
        <f>SUM(K63:K73)</f>
        <v>0</v>
      </c>
      <c r="L62" s="548">
        <f>SUM(L63:L73)</f>
        <v>3333940.71</v>
      </c>
      <c r="M62" s="548">
        <f>SUM(M63:M73)</f>
        <v>0</v>
      </c>
      <c r="N62" s="548">
        <f t="shared" si="1"/>
        <v>3333940.71</v>
      </c>
      <c r="O62" s="548">
        <f>SUM(O63:O73)</f>
        <v>0</v>
      </c>
      <c r="P62" s="548">
        <f>SUM(P63:P73)</f>
        <v>0</v>
      </c>
      <c r="Q62" s="548">
        <f>SUM(Q63:Q73)</f>
        <v>3333940.71</v>
      </c>
      <c r="R62" s="548">
        <f>SUM(R63:R73)</f>
        <v>0</v>
      </c>
    </row>
    <row r="63" spans="1:18" s="144" customFormat="1" ht="13.5" customHeight="1">
      <c r="A63" s="141"/>
      <c r="B63" s="712" t="s">
        <v>1000</v>
      </c>
      <c r="C63" s="220" t="s">
        <v>1015</v>
      </c>
      <c r="D63" s="142">
        <f t="shared" si="2"/>
        <v>0</v>
      </c>
      <c r="E63" s="142"/>
      <c r="F63" s="142"/>
      <c r="G63" s="142"/>
      <c r="H63" s="142"/>
      <c r="I63" s="142">
        <f t="shared" si="0"/>
        <v>0</v>
      </c>
      <c r="J63" s="142"/>
      <c r="K63" s="142"/>
      <c r="L63" s="142"/>
      <c r="M63" s="142"/>
      <c r="N63" s="142">
        <f t="shared" si="1"/>
        <v>0</v>
      </c>
      <c r="O63" s="142"/>
      <c r="P63" s="142"/>
      <c r="Q63" s="142"/>
      <c r="R63" s="142"/>
    </row>
    <row r="64" spans="1:18" s="144" customFormat="1" ht="13.5" customHeight="1">
      <c r="A64" s="141"/>
      <c r="B64" s="712"/>
      <c r="C64" s="220" t="s">
        <v>1100</v>
      </c>
      <c r="D64" s="142">
        <f t="shared" si="2"/>
        <v>0</v>
      </c>
      <c r="E64" s="142"/>
      <c r="F64" s="142"/>
      <c r="G64" s="142"/>
      <c r="H64" s="142"/>
      <c r="I64" s="142">
        <f t="shared" si="0"/>
        <v>0</v>
      </c>
      <c r="J64" s="142"/>
      <c r="K64" s="142"/>
      <c r="L64" s="142"/>
      <c r="M64" s="142"/>
      <c r="N64" s="142">
        <f t="shared" si="1"/>
        <v>0</v>
      </c>
      <c r="O64" s="142"/>
      <c r="P64" s="142"/>
      <c r="Q64" s="142"/>
      <c r="R64" s="142"/>
    </row>
    <row r="65" spans="1:18" s="144" customFormat="1" ht="13.5" customHeight="1" hidden="1">
      <c r="A65" s="141"/>
      <c r="B65" s="712" t="s">
        <v>1001</v>
      </c>
      <c r="C65" s="220"/>
      <c r="D65" s="142">
        <f t="shared" si="2"/>
        <v>0</v>
      </c>
      <c r="E65" s="142"/>
      <c r="F65" s="142"/>
      <c r="G65" s="142"/>
      <c r="H65" s="142"/>
      <c r="I65" s="142">
        <f t="shared" si="0"/>
        <v>0</v>
      </c>
      <c r="J65" s="142"/>
      <c r="K65" s="142"/>
      <c r="L65" s="142"/>
      <c r="M65" s="142"/>
      <c r="N65" s="142">
        <f t="shared" si="1"/>
        <v>0</v>
      </c>
      <c r="O65" s="142"/>
      <c r="P65" s="142"/>
      <c r="Q65" s="142"/>
      <c r="R65" s="142"/>
    </row>
    <row r="66" spans="1:18" s="144" customFormat="1" ht="13.5" customHeight="1" hidden="1">
      <c r="A66" s="141"/>
      <c r="B66" s="712"/>
      <c r="C66" s="220"/>
      <c r="D66" s="142">
        <f t="shared" si="2"/>
        <v>0</v>
      </c>
      <c r="E66" s="142"/>
      <c r="F66" s="142"/>
      <c r="G66" s="142"/>
      <c r="H66" s="142"/>
      <c r="I66" s="142">
        <f t="shared" si="0"/>
        <v>0</v>
      </c>
      <c r="J66" s="142"/>
      <c r="K66" s="142"/>
      <c r="L66" s="142"/>
      <c r="M66" s="142"/>
      <c r="N66" s="142">
        <f t="shared" si="1"/>
        <v>0</v>
      </c>
      <c r="O66" s="142"/>
      <c r="P66" s="142"/>
      <c r="Q66" s="142"/>
      <c r="R66" s="142"/>
    </row>
    <row r="67" spans="1:18" s="144" customFormat="1" ht="13.5" customHeight="1">
      <c r="A67" s="141"/>
      <c r="B67" s="712" t="s">
        <v>1002</v>
      </c>
      <c r="C67" s="220" t="s">
        <v>1100</v>
      </c>
      <c r="D67" s="142">
        <f t="shared" si="2"/>
        <v>3334100</v>
      </c>
      <c r="E67" s="142"/>
      <c r="F67" s="142"/>
      <c r="G67" s="142">
        <v>3334100</v>
      </c>
      <c r="H67" s="142"/>
      <c r="I67" s="142">
        <f t="shared" si="0"/>
        <v>3333940.71</v>
      </c>
      <c r="J67" s="142"/>
      <c r="K67" s="142"/>
      <c r="L67" s="142">
        <v>3333940.71</v>
      </c>
      <c r="M67" s="142"/>
      <c r="N67" s="142">
        <f t="shared" si="1"/>
        <v>3333940.71</v>
      </c>
      <c r="O67" s="142"/>
      <c r="P67" s="142"/>
      <c r="Q67" s="142">
        <v>3333940.71</v>
      </c>
      <c r="R67" s="142"/>
    </row>
    <row r="68" spans="1:18" s="144" customFormat="1" ht="12.75" customHeight="1" hidden="1">
      <c r="A68" s="141"/>
      <c r="B68" s="712"/>
      <c r="C68" s="220"/>
      <c r="D68" s="142">
        <f t="shared" si="2"/>
        <v>0</v>
      </c>
      <c r="E68" s="142"/>
      <c r="F68" s="142"/>
      <c r="G68" s="142"/>
      <c r="H68" s="142"/>
      <c r="I68" s="142">
        <f t="shared" si="0"/>
        <v>0</v>
      </c>
      <c r="J68" s="142"/>
      <c r="K68" s="142"/>
      <c r="L68" s="142"/>
      <c r="M68" s="142"/>
      <c r="N68" s="142">
        <f t="shared" si="1"/>
        <v>0</v>
      </c>
      <c r="O68" s="142"/>
      <c r="P68" s="142"/>
      <c r="Q68" s="142"/>
      <c r="R68" s="142"/>
    </row>
    <row r="69" spans="1:18" s="144" customFormat="1" ht="12.75" customHeight="1" hidden="1">
      <c r="A69" s="141"/>
      <c r="B69" s="712"/>
      <c r="C69" s="220"/>
      <c r="D69" s="142">
        <f t="shared" si="2"/>
        <v>0</v>
      </c>
      <c r="E69" s="142"/>
      <c r="F69" s="142"/>
      <c r="G69" s="142"/>
      <c r="H69" s="142"/>
      <c r="I69" s="142">
        <f t="shared" si="0"/>
        <v>0</v>
      </c>
      <c r="J69" s="142"/>
      <c r="K69" s="142"/>
      <c r="L69" s="142"/>
      <c r="M69" s="142"/>
      <c r="N69" s="142">
        <f t="shared" si="1"/>
        <v>0</v>
      </c>
      <c r="O69" s="142"/>
      <c r="P69" s="142"/>
      <c r="Q69" s="142"/>
      <c r="R69" s="142"/>
    </row>
    <row r="70" spans="1:18" s="144" customFormat="1" ht="12.75" customHeight="1" hidden="1">
      <c r="A70" s="141"/>
      <c r="B70" s="712"/>
      <c r="C70" s="220"/>
      <c r="D70" s="142">
        <f t="shared" si="2"/>
        <v>0</v>
      </c>
      <c r="E70" s="142"/>
      <c r="F70" s="142"/>
      <c r="G70" s="142"/>
      <c r="H70" s="142"/>
      <c r="I70" s="142">
        <f t="shared" si="0"/>
        <v>0</v>
      </c>
      <c r="J70" s="142"/>
      <c r="K70" s="142"/>
      <c r="L70" s="142"/>
      <c r="M70" s="142"/>
      <c r="N70" s="142">
        <f t="shared" si="1"/>
        <v>0</v>
      </c>
      <c r="O70" s="142"/>
      <c r="P70" s="142"/>
      <c r="Q70" s="142"/>
      <c r="R70" s="142"/>
    </row>
    <row r="71" spans="1:18" s="144" customFormat="1" ht="12.75" customHeight="1" hidden="1">
      <c r="A71" s="141"/>
      <c r="B71" s="712"/>
      <c r="C71" s="220"/>
      <c r="D71" s="142">
        <f t="shared" si="2"/>
        <v>0</v>
      </c>
      <c r="E71" s="142"/>
      <c r="F71" s="142"/>
      <c r="G71" s="142"/>
      <c r="H71" s="142"/>
      <c r="I71" s="142">
        <f t="shared" si="0"/>
        <v>0</v>
      </c>
      <c r="J71" s="142"/>
      <c r="K71" s="142"/>
      <c r="L71" s="142"/>
      <c r="M71" s="142"/>
      <c r="N71" s="142">
        <f t="shared" si="1"/>
        <v>0</v>
      </c>
      <c r="O71" s="142"/>
      <c r="P71" s="142"/>
      <c r="Q71" s="142"/>
      <c r="R71" s="142"/>
    </row>
    <row r="72" spans="1:18" s="144" customFormat="1" ht="12.75">
      <c r="A72" s="141"/>
      <c r="B72" s="535" t="s">
        <v>1004</v>
      </c>
      <c r="C72" s="220" t="s">
        <v>1101</v>
      </c>
      <c r="D72" s="142">
        <f t="shared" si="2"/>
        <v>0</v>
      </c>
      <c r="E72" s="142"/>
      <c r="F72" s="142"/>
      <c r="G72" s="142"/>
      <c r="H72" s="142"/>
      <c r="I72" s="142">
        <f t="shared" si="0"/>
        <v>0</v>
      </c>
      <c r="J72" s="142"/>
      <c r="K72" s="142"/>
      <c r="L72" s="142"/>
      <c r="M72" s="142"/>
      <c r="N72" s="142">
        <f t="shared" si="1"/>
        <v>0</v>
      </c>
      <c r="O72" s="142"/>
      <c r="P72" s="142"/>
      <c r="Q72" s="142"/>
      <c r="R72" s="142"/>
    </row>
    <row r="73" spans="1:18" s="144" customFormat="1" ht="12.75">
      <c r="A73" s="537"/>
      <c r="B73" s="536" t="s">
        <v>1005</v>
      </c>
      <c r="C73" s="220" t="s">
        <v>1203</v>
      </c>
      <c r="D73" s="142">
        <f t="shared" si="2"/>
        <v>0</v>
      </c>
      <c r="E73" s="142"/>
      <c r="F73" s="142"/>
      <c r="G73" s="142"/>
      <c r="H73" s="142"/>
      <c r="I73" s="142">
        <f t="shared" si="0"/>
        <v>0</v>
      </c>
      <c r="J73" s="142"/>
      <c r="K73" s="142"/>
      <c r="L73" s="142"/>
      <c r="M73" s="142"/>
      <c r="N73" s="142">
        <f t="shared" si="1"/>
        <v>0</v>
      </c>
      <c r="O73" s="142"/>
      <c r="P73" s="142"/>
      <c r="Q73" s="142"/>
      <c r="R73" s="142"/>
    </row>
    <row r="74" spans="1:18" s="144" customFormat="1" ht="19.5" customHeight="1">
      <c r="A74" s="148"/>
      <c r="B74" s="148" t="s">
        <v>451</v>
      </c>
      <c r="C74" s="140"/>
      <c r="D74" s="157">
        <f>SUM(E74:H74)</f>
        <v>8637738.46</v>
      </c>
      <c r="E74" s="157">
        <f>E16+E23+E29+E39+E41+E45+E47+E59+E62+E12</f>
        <v>14138.46</v>
      </c>
      <c r="F74" s="157">
        <f>F16+F23+F29+F39+F41+F45+F47+F59+F62+F12</f>
        <v>0</v>
      </c>
      <c r="G74" s="157">
        <f>G16+G23+G29+G39+G41+G45+G47+G59+G62+G12</f>
        <v>8623600</v>
      </c>
      <c r="H74" s="157">
        <f>H16+H23+H29+H39+H41+H45+H47+H59+H62+H12</f>
        <v>0</v>
      </c>
      <c r="I74" s="157">
        <f>SUM(J74:M74)</f>
        <v>8571032.260000002</v>
      </c>
      <c r="J74" s="157">
        <f>J16+J23+J29+J39+J41+J45+J47+J59+J62+J12</f>
        <v>14138.46</v>
      </c>
      <c r="K74" s="157">
        <f>K16+K23+K29+K39+K41+K45+K47+K59+K62+K12</f>
        <v>0</v>
      </c>
      <c r="L74" s="157">
        <f>L16+L23+L29+L39+L41+L45+L47+L59+L62+L12</f>
        <v>8556893.8</v>
      </c>
      <c r="M74" s="157">
        <f>M16+M23+M29+M39+M41+M45+M47+M59+M62+M12</f>
        <v>0</v>
      </c>
      <c r="N74" s="157">
        <f>SUM(O74:R74)</f>
        <v>8571032.260000002</v>
      </c>
      <c r="O74" s="157">
        <f>O16+O23+O29+O39+O41+O45+O47+O59+O62+O12</f>
        <v>14138.46</v>
      </c>
      <c r="P74" s="157">
        <f>P16+P23+P29+P39+P41+P45+P47+P59+P62+P12</f>
        <v>0</v>
      </c>
      <c r="Q74" s="157">
        <f>Q16+Q23+Q29+Q39+Q41+Q45+Q47+Q59+Q62+Q12</f>
        <v>8556893.8</v>
      </c>
      <c r="R74" s="157">
        <f>R16+R23+R29+R39+R41+R45+R47+R59+R62+R12</f>
        <v>0</v>
      </c>
    </row>
    <row r="75" spans="4:18" s="76" customFormat="1" ht="12.75">
      <c r="D75" s="538">
        <f>D11-D74</f>
        <v>0</v>
      </c>
      <c r="E75" s="538">
        <f aca="true" t="shared" si="3" ref="E75:R75">E11-E74</f>
        <v>0</v>
      </c>
      <c r="F75" s="538">
        <f t="shared" si="3"/>
        <v>0</v>
      </c>
      <c r="G75" s="538">
        <f t="shared" si="3"/>
        <v>0</v>
      </c>
      <c r="H75" s="538">
        <f t="shared" si="3"/>
        <v>0</v>
      </c>
      <c r="I75" s="538">
        <f t="shared" si="3"/>
        <v>0</v>
      </c>
      <c r="J75" s="538">
        <f t="shared" si="3"/>
        <v>0</v>
      </c>
      <c r="K75" s="538">
        <f t="shared" si="3"/>
        <v>0</v>
      </c>
      <c r="L75" s="538">
        <f t="shared" si="3"/>
        <v>0</v>
      </c>
      <c r="M75" s="538">
        <f t="shared" si="3"/>
        <v>0</v>
      </c>
      <c r="N75" s="538">
        <f t="shared" si="3"/>
        <v>0</v>
      </c>
      <c r="O75" s="538">
        <f t="shared" si="3"/>
        <v>0</v>
      </c>
      <c r="P75" s="538">
        <f t="shared" si="3"/>
        <v>0</v>
      </c>
      <c r="Q75" s="538">
        <f t="shared" si="3"/>
        <v>0</v>
      </c>
      <c r="R75" s="538">
        <f t="shared" si="3"/>
        <v>0</v>
      </c>
    </row>
    <row r="76" ht="12.75">
      <c r="B76" s="58" t="s">
        <v>1102</v>
      </c>
    </row>
    <row r="77" ht="12.75">
      <c r="B77" s="136"/>
    </row>
    <row r="78" ht="12.75">
      <c r="B78" s="58" t="s">
        <v>443</v>
      </c>
    </row>
    <row r="79" ht="12.75">
      <c r="B79" s="136"/>
    </row>
    <row r="80" ht="12.75">
      <c r="B80" s="58" t="s">
        <v>454</v>
      </c>
    </row>
    <row r="81" ht="12.75">
      <c r="B81" s="136"/>
    </row>
  </sheetData>
  <sheetProtection/>
  <mergeCells count="28">
    <mergeCell ref="O7:O8"/>
    <mergeCell ref="D6:H6"/>
    <mergeCell ref="M7:M8"/>
    <mergeCell ref="R7:R8"/>
    <mergeCell ref="B10:R10"/>
    <mergeCell ref="N7:N8"/>
    <mergeCell ref="P7:P8"/>
    <mergeCell ref="Q7:Q8"/>
    <mergeCell ref="B67:B71"/>
    <mergeCell ref="L7:L8"/>
    <mergeCell ref="C6:C8"/>
    <mergeCell ref="I6:M6"/>
    <mergeCell ref="N6:R6"/>
    <mergeCell ref="H7:H8"/>
    <mergeCell ref="B63:B64"/>
    <mergeCell ref="B65:B66"/>
    <mergeCell ref="E7:E8"/>
    <mergeCell ref="J7:J8"/>
    <mergeCell ref="A2:Q2"/>
    <mergeCell ref="A3:Q3"/>
    <mergeCell ref="A4:Q4"/>
    <mergeCell ref="A6:A8"/>
    <mergeCell ref="G7:G8"/>
    <mergeCell ref="D7:D8"/>
    <mergeCell ref="F7:F8"/>
    <mergeCell ref="I7:I8"/>
    <mergeCell ref="K7:K8"/>
    <mergeCell ref="B6:B8"/>
  </mergeCells>
  <printOptions/>
  <pageMargins left="0.39" right="0.16" top="0.5" bottom="0.47" header="0.31496062992125984" footer="0.16"/>
  <pageSetup fitToHeight="3" fitToWidth="1" horizontalDpi="600" verticalDpi="600" orientation="landscape" paperSize="9" scale="56"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2:R81"/>
  <sheetViews>
    <sheetView zoomScalePageLayoutView="0" workbookViewId="0" topLeftCell="A13">
      <pane xSplit="2" topLeftCell="C1" activePane="topRight" state="frozen"/>
      <selection pane="topLeft" activeCell="A1" sqref="A1"/>
      <selection pane="topRight" activeCell="H37" sqref="H37"/>
    </sheetView>
  </sheetViews>
  <sheetFormatPr defaultColWidth="9.00390625" defaultRowHeight="12.75"/>
  <cols>
    <col min="1" max="1" width="6.75390625" style="58" customWidth="1"/>
    <col min="2" max="2" width="41.875" style="58" customWidth="1"/>
    <col min="3" max="3" width="18.625" style="58" customWidth="1"/>
    <col min="4" max="18" width="12.75390625" style="58" customWidth="1"/>
    <col min="19" max="16384" width="9.125" style="58" customWidth="1"/>
  </cols>
  <sheetData>
    <row r="1" ht="15" customHeight="1"/>
    <row r="2" spans="1:17" ht="16.5" customHeight="1">
      <c r="A2" s="713" t="s">
        <v>1193</v>
      </c>
      <c r="B2" s="713"/>
      <c r="C2" s="713"/>
      <c r="D2" s="713"/>
      <c r="E2" s="713"/>
      <c r="F2" s="713"/>
      <c r="G2" s="713"/>
      <c r="H2" s="713"/>
      <c r="I2" s="713"/>
      <c r="J2" s="713"/>
      <c r="K2" s="713"/>
      <c r="L2" s="713"/>
      <c r="M2" s="713"/>
      <c r="N2" s="713"/>
      <c r="O2" s="713"/>
      <c r="P2" s="713"/>
      <c r="Q2" s="713"/>
    </row>
    <row r="3" spans="1:17" ht="15">
      <c r="A3" s="714" t="s">
        <v>1004</v>
      </c>
      <c r="B3" s="714"/>
      <c r="C3" s="714"/>
      <c r="D3" s="714"/>
      <c r="E3" s="714"/>
      <c r="F3" s="714"/>
      <c r="G3" s="714"/>
      <c r="H3" s="714"/>
      <c r="I3" s="714"/>
      <c r="J3" s="714"/>
      <c r="K3" s="714"/>
      <c r="L3" s="714"/>
      <c r="M3" s="714"/>
      <c r="N3" s="714"/>
      <c r="O3" s="714"/>
      <c r="P3" s="714"/>
      <c r="Q3" s="714"/>
    </row>
    <row r="4" spans="1:17" ht="15">
      <c r="A4" s="714" t="str">
        <f>'Программные мероприятия в ФУ'!A4:L4</f>
        <v>по состоянию на 01.01.2016 г.</v>
      </c>
      <c r="B4" s="714"/>
      <c r="C4" s="714"/>
      <c r="D4" s="714"/>
      <c r="E4" s="714"/>
      <c r="F4" s="714"/>
      <c r="G4" s="714"/>
      <c r="H4" s="714"/>
      <c r="I4" s="714"/>
      <c r="J4" s="714"/>
      <c r="K4" s="714"/>
      <c r="L4" s="714"/>
      <c r="M4" s="714"/>
      <c r="N4" s="714"/>
      <c r="O4" s="714"/>
      <c r="P4" s="714"/>
      <c r="Q4" s="714"/>
    </row>
    <row r="5" spans="1:17" ht="12.75">
      <c r="A5" s="136"/>
      <c r="B5" s="136"/>
      <c r="C5" s="136"/>
      <c r="D5" s="136"/>
      <c r="E5" s="136"/>
      <c r="F5" s="136"/>
      <c r="G5" s="136"/>
      <c r="H5" s="136"/>
      <c r="I5" s="136"/>
      <c r="J5" s="136"/>
      <c r="K5" s="136"/>
      <c r="L5" s="136"/>
      <c r="M5" s="136"/>
      <c r="N5" s="136"/>
      <c r="O5" s="136"/>
      <c r="P5" s="136"/>
      <c r="Q5" s="136"/>
    </row>
    <row r="6" spans="1:18" s="553" customFormat="1" ht="12.75" customHeight="1">
      <c r="A6" s="711" t="s">
        <v>1220</v>
      </c>
      <c r="B6" s="711" t="s">
        <v>445</v>
      </c>
      <c r="C6" s="722" t="s">
        <v>998</v>
      </c>
      <c r="D6" s="722" t="s">
        <v>1191</v>
      </c>
      <c r="E6" s="722"/>
      <c r="F6" s="722"/>
      <c r="G6" s="722"/>
      <c r="H6" s="722"/>
      <c r="I6" s="722" t="s">
        <v>1194</v>
      </c>
      <c r="J6" s="722"/>
      <c r="K6" s="722"/>
      <c r="L6" s="722"/>
      <c r="M6" s="722"/>
      <c r="N6" s="722" t="s">
        <v>1192</v>
      </c>
      <c r="O6" s="722"/>
      <c r="P6" s="722"/>
      <c r="Q6" s="722"/>
      <c r="R6" s="722"/>
    </row>
    <row r="7" spans="1:18" s="553" customFormat="1" ht="12.75" customHeight="1">
      <c r="A7" s="711"/>
      <c r="B7" s="711"/>
      <c r="C7" s="722"/>
      <c r="D7" s="722" t="s">
        <v>446</v>
      </c>
      <c r="E7" s="722" t="s">
        <v>1202</v>
      </c>
      <c r="F7" s="722" t="s">
        <v>448</v>
      </c>
      <c r="G7" s="722" t="s">
        <v>449</v>
      </c>
      <c r="H7" s="722" t="s">
        <v>1206</v>
      </c>
      <c r="I7" s="722" t="s">
        <v>446</v>
      </c>
      <c r="J7" s="722" t="s">
        <v>1202</v>
      </c>
      <c r="K7" s="722" t="s">
        <v>448</v>
      </c>
      <c r="L7" s="722" t="s">
        <v>449</v>
      </c>
      <c r="M7" s="722" t="s">
        <v>1206</v>
      </c>
      <c r="N7" s="722" t="s">
        <v>446</v>
      </c>
      <c r="O7" s="722" t="s">
        <v>1202</v>
      </c>
      <c r="P7" s="722" t="s">
        <v>448</v>
      </c>
      <c r="Q7" s="722" t="s">
        <v>449</v>
      </c>
      <c r="R7" s="722" t="s">
        <v>1206</v>
      </c>
    </row>
    <row r="8" spans="1:18" s="553" customFormat="1" ht="12.75">
      <c r="A8" s="711"/>
      <c r="B8" s="711"/>
      <c r="C8" s="722"/>
      <c r="D8" s="722"/>
      <c r="E8" s="722"/>
      <c r="F8" s="722"/>
      <c r="G8" s="722"/>
      <c r="H8" s="722"/>
      <c r="I8" s="722"/>
      <c r="J8" s="722"/>
      <c r="K8" s="722"/>
      <c r="L8" s="722"/>
      <c r="M8" s="722"/>
      <c r="N8" s="722"/>
      <c r="O8" s="722"/>
      <c r="P8" s="722"/>
      <c r="Q8" s="722"/>
      <c r="R8" s="722"/>
    </row>
    <row r="9" spans="1:18" s="553" customFormat="1" ht="12.75">
      <c r="A9" s="551">
        <v>1</v>
      </c>
      <c r="B9" s="551">
        <v>2</v>
      </c>
      <c r="C9" s="551">
        <v>3</v>
      </c>
      <c r="D9" s="216">
        <v>4</v>
      </c>
      <c r="E9" s="216">
        <v>5</v>
      </c>
      <c r="F9" s="216">
        <v>6</v>
      </c>
      <c r="G9" s="216">
        <v>7</v>
      </c>
      <c r="H9" s="216">
        <v>8</v>
      </c>
      <c r="I9" s="216">
        <v>9</v>
      </c>
      <c r="J9" s="216">
        <v>10</v>
      </c>
      <c r="K9" s="216">
        <v>11</v>
      </c>
      <c r="L9" s="216">
        <v>12</v>
      </c>
      <c r="M9" s="216">
        <v>13</v>
      </c>
      <c r="N9" s="216">
        <v>14</v>
      </c>
      <c r="O9" s="216">
        <v>15</v>
      </c>
      <c r="P9" s="216">
        <v>16</v>
      </c>
      <c r="Q9" s="216">
        <v>17</v>
      </c>
      <c r="R9" s="216">
        <v>18</v>
      </c>
    </row>
    <row r="10" spans="1:18" ht="15.75">
      <c r="A10" s="225"/>
      <c r="B10" s="733" t="s">
        <v>1022</v>
      </c>
      <c r="C10" s="733"/>
      <c r="D10" s="733"/>
      <c r="E10" s="733"/>
      <c r="F10" s="733"/>
      <c r="G10" s="733"/>
      <c r="H10" s="733"/>
      <c r="I10" s="733"/>
      <c r="J10" s="733"/>
      <c r="K10" s="733"/>
      <c r="L10" s="733"/>
      <c r="M10" s="733"/>
      <c r="N10" s="733"/>
      <c r="O10" s="733"/>
      <c r="P10" s="733"/>
      <c r="Q10" s="733"/>
      <c r="R10" s="733"/>
    </row>
    <row r="11" spans="1:18" ht="12.75">
      <c r="A11" s="59"/>
      <c r="B11" s="138" t="s">
        <v>992</v>
      </c>
      <c r="C11" s="226"/>
      <c r="D11" s="157">
        <f>SUM(E11:H11)</f>
        <v>4288400</v>
      </c>
      <c r="E11" s="157">
        <f>E16+E23+E29+E39+E41+E45+E47+E59+E62+E12</f>
        <v>0</v>
      </c>
      <c r="F11" s="157">
        <f>F16+F23+F29+F39+F41+F45+F47+F59+F62+F12</f>
        <v>1005100</v>
      </c>
      <c r="G11" s="157">
        <f>G16+G23+G29+G39+G41+G45+G47+G59+G62+G12</f>
        <v>3043300</v>
      </c>
      <c r="H11" s="157">
        <f>H16+H23+H29+H39+H41+H45+H47+H59+H62+H12</f>
        <v>240000</v>
      </c>
      <c r="I11" s="157">
        <f>SUM(J11:M11)</f>
        <v>4266252.95</v>
      </c>
      <c r="J11" s="157">
        <f>J16+J23+J29+J39+J41+J45+J47+J59+J62+J12</f>
        <v>0</v>
      </c>
      <c r="K11" s="157">
        <f>K16+K23+K29+K39+K41+K45+K47+K59+K62+K12</f>
        <v>1005100</v>
      </c>
      <c r="L11" s="157">
        <f>L16+L23+L29+L39+L41+L45+L47+L59+L62+L12</f>
        <v>3029759.75</v>
      </c>
      <c r="M11" s="157">
        <f>M16+M23+M29+M39+M41+M45+M47+M59+M62+M12</f>
        <v>231393.2</v>
      </c>
      <c r="N11" s="157">
        <f>SUM(O11:R11)</f>
        <v>4266252.95</v>
      </c>
      <c r="O11" s="157">
        <f>O16+O23+O29+O39+O41+O45+O47+O59+O62+O12</f>
        <v>0</v>
      </c>
      <c r="P11" s="157">
        <f>P16+P23+P29+P39+P41+P45+P47+P59+P62+P12</f>
        <v>1005100</v>
      </c>
      <c r="Q11" s="157">
        <f>Q16+Q23+Q29+Q39+Q41+Q45+Q47+Q59+Q62+Q12</f>
        <v>3029759.75</v>
      </c>
      <c r="R11" s="157">
        <f>R16+R23+R29+R39+R41+R45+R47+R59+R62+R12</f>
        <v>231393.2</v>
      </c>
    </row>
    <row r="12" spans="1:18" ht="38.25">
      <c r="A12" s="542">
        <v>1</v>
      </c>
      <c r="B12" s="547" t="s">
        <v>1209</v>
      </c>
      <c r="C12" s="543" t="s">
        <v>1007</v>
      </c>
      <c r="D12" s="548">
        <f>SUM(E12:H12)</f>
        <v>0</v>
      </c>
      <c r="E12" s="548">
        <f>SUM(E13:E15)</f>
        <v>0</v>
      </c>
      <c r="F12" s="548">
        <f>SUM(F13:F15)</f>
        <v>0</v>
      </c>
      <c r="G12" s="548">
        <f>SUM(G13:G15)</f>
        <v>0</v>
      </c>
      <c r="H12" s="548">
        <f>SUM(H13:H15)</f>
        <v>0</v>
      </c>
      <c r="I12" s="548">
        <f aca="true" t="shared" si="0" ref="I12:I73">SUM(J12:M12)</f>
        <v>0</v>
      </c>
      <c r="J12" s="548">
        <f>SUM(J13:J15)</f>
        <v>0</v>
      </c>
      <c r="K12" s="548">
        <f>SUM(K13:K15)</f>
        <v>0</v>
      </c>
      <c r="L12" s="548">
        <f>SUM(L13:L15)</f>
        <v>0</v>
      </c>
      <c r="M12" s="548">
        <f>SUM(M13:M15)</f>
        <v>0</v>
      </c>
      <c r="N12" s="548">
        <f>SUM(O12:R12)</f>
        <v>0</v>
      </c>
      <c r="O12" s="548">
        <f>SUM(O13:O15)</f>
        <v>0</v>
      </c>
      <c r="P12" s="548">
        <f>SUM(P13:P15)</f>
        <v>0</v>
      </c>
      <c r="Q12" s="548">
        <f>SUM(Q13:Q15)</f>
        <v>0</v>
      </c>
      <c r="R12" s="548">
        <f>SUM(R13:R15)</f>
        <v>0</v>
      </c>
    </row>
    <row r="13" spans="1:18" ht="12.75">
      <c r="A13" s="527"/>
      <c r="B13" s="535" t="s">
        <v>1000</v>
      </c>
      <c r="C13" s="220" t="s">
        <v>1201</v>
      </c>
      <c r="D13" s="142">
        <f>SUM(E13:H13)</f>
        <v>0</v>
      </c>
      <c r="E13" s="142"/>
      <c r="F13" s="142"/>
      <c r="G13" s="142"/>
      <c r="H13" s="142"/>
      <c r="I13" s="142">
        <f t="shared" si="0"/>
        <v>0</v>
      </c>
      <c r="J13" s="142"/>
      <c r="K13" s="142"/>
      <c r="L13" s="142"/>
      <c r="M13" s="142"/>
      <c r="N13" s="142">
        <f>SUM(O13:R13)</f>
        <v>0</v>
      </c>
      <c r="O13" s="142"/>
      <c r="P13" s="142"/>
      <c r="Q13" s="142"/>
      <c r="R13" s="142"/>
    </row>
    <row r="14" spans="1:18" ht="12.75" customHeight="1">
      <c r="A14" s="527"/>
      <c r="B14" s="535" t="s">
        <v>1001</v>
      </c>
      <c r="C14" s="220" t="s">
        <v>1201</v>
      </c>
      <c r="D14" s="142">
        <f aca="true" t="shared" si="1" ref="D14:D73">SUM(E14:H14)</f>
        <v>0</v>
      </c>
      <c r="E14" s="142"/>
      <c r="F14" s="142"/>
      <c r="G14" s="142"/>
      <c r="H14" s="142"/>
      <c r="I14" s="142">
        <f t="shared" si="0"/>
        <v>0</v>
      </c>
      <c r="J14" s="142"/>
      <c r="K14" s="142"/>
      <c r="L14" s="142"/>
      <c r="M14" s="142"/>
      <c r="N14" s="142">
        <f aca="true" t="shared" si="2" ref="N14:N73">SUM(O14:R14)</f>
        <v>0</v>
      </c>
      <c r="O14" s="142"/>
      <c r="P14" s="142"/>
      <c r="Q14" s="142"/>
      <c r="R14" s="142"/>
    </row>
    <row r="15" spans="1:18" ht="12.75">
      <c r="A15" s="527"/>
      <c r="B15" s="535" t="s">
        <v>1002</v>
      </c>
      <c r="C15" s="220" t="s">
        <v>1201</v>
      </c>
      <c r="D15" s="142">
        <f t="shared" si="1"/>
        <v>0</v>
      </c>
      <c r="E15" s="142"/>
      <c r="F15" s="142"/>
      <c r="G15" s="142"/>
      <c r="H15" s="142"/>
      <c r="I15" s="142">
        <f t="shared" si="0"/>
        <v>0</v>
      </c>
      <c r="J15" s="142"/>
      <c r="K15" s="142"/>
      <c r="L15" s="142"/>
      <c r="M15" s="142"/>
      <c r="N15" s="142">
        <f t="shared" si="2"/>
        <v>0</v>
      </c>
      <c r="O15" s="142"/>
      <c r="P15" s="142"/>
      <c r="Q15" s="142"/>
      <c r="R15" s="142"/>
    </row>
    <row r="16" spans="1:18" s="139" customFormat="1" ht="51">
      <c r="A16" s="544">
        <v>2</v>
      </c>
      <c r="B16" s="547" t="s">
        <v>1210</v>
      </c>
      <c r="C16" s="543" t="s">
        <v>1007</v>
      </c>
      <c r="D16" s="548">
        <f>SUM(E16:H16)</f>
        <v>1211500</v>
      </c>
      <c r="E16" s="548">
        <f>SUM(E17:E22)</f>
        <v>0</v>
      </c>
      <c r="F16" s="548">
        <f>SUM(F17:F22)</f>
        <v>1005100</v>
      </c>
      <c r="G16" s="548">
        <f>SUM(G17:G22)</f>
        <v>206400</v>
      </c>
      <c r="H16" s="548">
        <f>SUM(H17:H22)</f>
        <v>0</v>
      </c>
      <c r="I16" s="548">
        <f>SUM(J16:M16)</f>
        <v>1206904.1099999999</v>
      </c>
      <c r="J16" s="548">
        <f>SUM(J17:J22)</f>
        <v>0</v>
      </c>
      <c r="K16" s="548">
        <f>SUM(K17:K22)</f>
        <v>1005100</v>
      </c>
      <c r="L16" s="548">
        <f>SUM(L17:L22)</f>
        <v>201804.11</v>
      </c>
      <c r="M16" s="548">
        <f>SUM(M17:M22)</f>
        <v>0</v>
      </c>
      <c r="N16" s="548">
        <f>SUM(O16:R16)</f>
        <v>1206904.1099999999</v>
      </c>
      <c r="O16" s="548">
        <f>SUM(O17:O22)</f>
        <v>0</v>
      </c>
      <c r="P16" s="548">
        <f>SUM(P17:P22)</f>
        <v>1005100</v>
      </c>
      <c r="Q16" s="548">
        <f>SUM(Q17:Q22)</f>
        <v>201804.11</v>
      </c>
      <c r="R16" s="548">
        <f>SUM(R17:R22)</f>
        <v>0</v>
      </c>
    </row>
    <row r="17" spans="1:18" s="2" customFormat="1" ht="12.75">
      <c r="A17" s="529"/>
      <c r="B17" s="70" t="s">
        <v>456</v>
      </c>
      <c r="C17" s="218" t="s">
        <v>999</v>
      </c>
      <c r="D17" s="142">
        <f t="shared" si="1"/>
        <v>31400</v>
      </c>
      <c r="E17" s="142"/>
      <c r="F17" s="142"/>
      <c r="G17" s="142">
        <v>31400</v>
      </c>
      <c r="H17" s="142"/>
      <c r="I17" s="142">
        <f t="shared" si="0"/>
        <v>27361.02</v>
      </c>
      <c r="J17" s="142"/>
      <c r="K17" s="142"/>
      <c r="L17" s="142">
        <v>27361.02</v>
      </c>
      <c r="M17" s="142"/>
      <c r="N17" s="142">
        <f t="shared" si="2"/>
        <v>27361.02</v>
      </c>
      <c r="O17" s="142"/>
      <c r="P17" s="142"/>
      <c r="Q17" s="142">
        <v>27361.02</v>
      </c>
      <c r="R17" s="142"/>
    </row>
    <row r="18" spans="1:18" s="2" customFormat="1" ht="12.75">
      <c r="A18" s="528"/>
      <c r="B18" s="70" t="s">
        <v>456</v>
      </c>
      <c r="C18" s="219" t="s">
        <v>1101</v>
      </c>
      <c r="D18" s="142">
        <f t="shared" si="1"/>
        <v>175000</v>
      </c>
      <c r="E18" s="142"/>
      <c r="F18" s="142"/>
      <c r="G18" s="142">
        <v>175000</v>
      </c>
      <c r="H18" s="142"/>
      <c r="I18" s="142">
        <f t="shared" si="0"/>
        <v>174443.09</v>
      </c>
      <c r="J18" s="142"/>
      <c r="K18" s="142"/>
      <c r="L18" s="142">
        <v>174443.09</v>
      </c>
      <c r="M18" s="142"/>
      <c r="N18" s="142">
        <f t="shared" si="2"/>
        <v>174443.09</v>
      </c>
      <c r="O18" s="142"/>
      <c r="P18" s="142"/>
      <c r="Q18" s="142">
        <v>174443.09</v>
      </c>
      <c r="R18" s="142"/>
    </row>
    <row r="19" spans="1:18" s="2" customFormat="1" ht="12.75">
      <c r="A19" s="528"/>
      <c r="B19" s="70" t="s">
        <v>456</v>
      </c>
      <c r="C19" s="219" t="s">
        <v>1097</v>
      </c>
      <c r="D19" s="142">
        <f t="shared" si="1"/>
        <v>1005100</v>
      </c>
      <c r="E19" s="142"/>
      <c r="F19" s="142">
        <v>1005100</v>
      </c>
      <c r="G19" s="142"/>
      <c r="H19" s="142"/>
      <c r="I19" s="142">
        <f t="shared" si="0"/>
        <v>1005100</v>
      </c>
      <c r="J19" s="142"/>
      <c r="K19" s="142">
        <v>1005100</v>
      </c>
      <c r="L19" s="142"/>
      <c r="M19" s="142"/>
      <c r="N19" s="142">
        <f t="shared" si="2"/>
        <v>1005100</v>
      </c>
      <c r="O19" s="142"/>
      <c r="P19" s="142">
        <v>1005100</v>
      </c>
      <c r="Q19" s="142"/>
      <c r="R19" s="142"/>
    </row>
    <row r="20" spans="1:18" s="2" customFormat="1" ht="12.75" customHeight="1">
      <c r="A20" s="528"/>
      <c r="B20" s="535" t="s">
        <v>1001</v>
      </c>
      <c r="C20" s="227" t="s">
        <v>1100</v>
      </c>
      <c r="D20" s="142">
        <f t="shared" si="1"/>
        <v>0</v>
      </c>
      <c r="E20" s="142"/>
      <c r="F20" s="142"/>
      <c r="G20" s="142"/>
      <c r="H20" s="142"/>
      <c r="I20" s="142">
        <f t="shared" si="0"/>
        <v>0</v>
      </c>
      <c r="J20" s="142"/>
      <c r="K20" s="142"/>
      <c r="L20" s="142"/>
      <c r="M20" s="142"/>
      <c r="N20" s="142">
        <f t="shared" si="2"/>
        <v>0</v>
      </c>
      <c r="O20" s="142"/>
      <c r="P20" s="142"/>
      <c r="Q20" s="142"/>
      <c r="R20" s="142"/>
    </row>
    <row r="21" spans="1:18" s="2" customFormat="1" ht="12.75">
      <c r="A21" s="528"/>
      <c r="B21" s="535" t="s">
        <v>1002</v>
      </c>
      <c r="C21" s="227" t="s">
        <v>1100</v>
      </c>
      <c r="D21" s="142">
        <f t="shared" si="1"/>
        <v>0</v>
      </c>
      <c r="E21" s="142"/>
      <c r="F21" s="142"/>
      <c r="G21" s="142"/>
      <c r="H21" s="142"/>
      <c r="I21" s="142">
        <f t="shared" si="0"/>
        <v>0</v>
      </c>
      <c r="J21" s="142"/>
      <c r="K21" s="142"/>
      <c r="L21" s="142"/>
      <c r="M21" s="142"/>
      <c r="N21" s="142">
        <f t="shared" si="2"/>
        <v>0</v>
      </c>
      <c r="O21" s="142"/>
      <c r="P21" s="142"/>
      <c r="Q21" s="142"/>
      <c r="R21" s="142"/>
    </row>
    <row r="22" spans="1:18" s="145" customFormat="1" ht="15">
      <c r="A22" s="528"/>
      <c r="B22" s="70" t="s">
        <v>1197</v>
      </c>
      <c r="C22" s="219" t="s">
        <v>1198</v>
      </c>
      <c r="D22" s="142">
        <f t="shared" si="1"/>
        <v>0</v>
      </c>
      <c r="E22" s="142"/>
      <c r="F22" s="142"/>
      <c r="G22" s="142"/>
      <c r="H22" s="142"/>
      <c r="I22" s="142">
        <f t="shared" si="0"/>
        <v>0</v>
      </c>
      <c r="J22" s="142"/>
      <c r="K22" s="142"/>
      <c r="L22" s="142"/>
      <c r="M22" s="142"/>
      <c r="N22" s="142">
        <f t="shared" si="2"/>
        <v>0</v>
      </c>
      <c r="O22" s="142"/>
      <c r="P22" s="142"/>
      <c r="Q22" s="142"/>
      <c r="R22" s="142"/>
    </row>
    <row r="23" spans="1:18" s="2" customFormat="1" ht="38.25">
      <c r="A23" s="546">
        <v>3</v>
      </c>
      <c r="B23" s="547" t="s">
        <v>1211</v>
      </c>
      <c r="C23" s="549" t="s">
        <v>1007</v>
      </c>
      <c r="D23" s="548">
        <f t="shared" si="1"/>
        <v>264700</v>
      </c>
      <c r="E23" s="548">
        <f>SUM(E24:E28)</f>
        <v>0</v>
      </c>
      <c r="F23" s="548">
        <f>SUM(F24:F28)</f>
        <v>0</v>
      </c>
      <c r="G23" s="548">
        <f>SUM(G24:G28)</f>
        <v>264700</v>
      </c>
      <c r="H23" s="548">
        <f>SUM(H24:H28)</f>
        <v>0</v>
      </c>
      <c r="I23" s="548">
        <f t="shared" si="0"/>
        <v>255897.86</v>
      </c>
      <c r="J23" s="548">
        <f>SUM(J24:J28)</f>
        <v>0</v>
      </c>
      <c r="K23" s="548">
        <f>SUM(K24:K28)</f>
        <v>0</v>
      </c>
      <c r="L23" s="548">
        <f>SUM(L24:L28)</f>
        <v>255897.86</v>
      </c>
      <c r="M23" s="548">
        <f>SUM(M24:M28)</f>
        <v>0</v>
      </c>
      <c r="N23" s="548">
        <f t="shared" si="2"/>
        <v>255897.86</v>
      </c>
      <c r="O23" s="548">
        <f>SUM(O24:O28)</f>
        <v>0</v>
      </c>
      <c r="P23" s="548">
        <f>SUM(P24:P28)</f>
        <v>0</v>
      </c>
      <c r="Q23" s="548">
        <f>SUM(Q24:Q28)</f>
        <v>255897.86</v>
      </c>
      <c r="R23" s="548">
        <f>SUM(R24:R28)</f>
        <v>0</v>
      </c>
    </row>
    <row r="24" spans="1:18" s="2" customFormat="1" ht="12.75">
      <c r="A24" s="528"/>
      <c r="B24" s="535" t="s">
        <v>1000</v>
      </c>
      <c r="C24" s="219" t="s">
        <v>1003</v>
      </c>
      <c r="D24" s="142">
        <f t="shared" si="1"/>
        <v>0</v>
      </c>
      <c r="E24" s="142"/>
      <c r="F24" s="142"/>
      <c r="G24" s="142"/>
      <c r="H24" s="142"/>
      <c r="I24" s="142">
        <f t="shared" si="0"/>
        <v>0</v>
      </c>
      <c r="J24" s="142"/>
      <c r="K24" s="142"/>
      <c r="L24" s="142"/>
      <c r="M24" s="142"/>
      <c r="N24" s="142">
        <f t="shared" si="2"/>
        <v>0</v>
      </c>
      <c r="O24" s="142"/>
      <c r="P24" s="142"/>
      <c r="Q24" s="142"/>
      <c r="R24" s="142"/>
    </row>
    <row r="25" spans="1:18" s="2" customFormat="1" ht="12.75" customHeight="1">
      <c r="A25" s="528"/>
      <c r="B25" s="535" t="s">
        <v>1001</v>
      </c>
      <c r="C25" s="219" t="s">
        <v>1003</v>
      </c>
      <c r="D25" s="142">
        <f t="shared" si="1"/>
        <v>0</v>
      </c>
      <c r="E25" s="142"/>
      <c r="F25" s="142"/>
      <c r="G25" s="142"/>
      <c r="H25" s="142"/>
      <c r="I25" s="142">
        <f t="shared" si="0"/>
        <v>0</v>
      </c>
      <c r="J25" s="142"/>
      <c r="K25" s="142"/>
      <c r="L25" s="142"/>
      <c r="M25" s="142"/>
      <c r="N25" s="142">
        <f t="shared" si="2"/>
        <v>0</v>
      </c>
      <c r="O25" s="142"/>
      <c r="P25" s="142"/>
      <c r="Q25" s="142"/>
      <c r="R25" s="142"/>
    </row>
    <row r="26" spans="1:18" s="2" customFormat="1" ht="12.75">
      <c r="A26" s="528"/>
      <c r="B26" s="535" t="s">
        <v>1002</v>
      </c>
      <c r="C26" s="219" t="s">
        <v>1003</v>
      </c>
      <c r="D26" s="142">
        <f t="shared" si="1"/>
        <v>0</v>
      </c>
      <c r="E26" s="142"/>
      <c r="F26" s="142"/>
      <c r="G26" s="142"/>
      <c r="H26" s="142"/>
      <c r="I26" s="142">
        <f t="shared" si="0"/>
        <v>0</v>
      </c>
      <c r="J26" s="142"/>
      <c r="K26" s="142"/>
      <c r="L26" s="142"/>
      <c r="M26" s="142"/>
      <c r="N26" s="142">
        <f t="shared" si="2"/>
        <v>0</v>
      </c>
      <c r="O26" s="142"/>
      <c r="P26" s="142"/>
      <c r="Q26" s="142"/>
      <c r="R26" s="142"/>
    </row>
    <row r="27" spans="1:18" s="2" customFormat="1" ht="12.75">
      <c r="A27" s="528"/>
      <c r="B27" s="535" t="s">
        <v>1004</v>
      </c>
      <c r="C27" s="219" t="s">
        <v>1006</v>
      </c>
      <c r="D27" s="142">
        <f t="shared" si="1"/>
        <v>264700</v>
      </c>
      <c r="E27" s="142"/>
      <c r="F27" s="142"/>
      <c r="G27" s="142">
        <v>264700</v>
      </c>
      <c r="H27" s="142"/>
      <c r="I27" s="142">
        <f t="shared" si="0"/>
        <v>255897.86</v>
      </c>
      <c r="J27" s="142"/>
      <c r="K27" s="142"/>
      <c r="L27" s="142">
        <v>255897.86</v>
      </c>
      <c r="M27" s="142"/>
      <c r="N27" s="142">
        <f t="shared" si="2"/>
        <v>255897.86</v>
      </c>
      <c r="O27" s="142"/>
      <c r="P27" s="142"/>
      <c r="Q27" s="142">
        <v>255897.86</v>
      </c>
      <c r="R27" s="142"/>
    </row>
    <row r="28" spans="1:18" s="135" customFormat="1" ht="12.75">
      <c r="A28" s="528"/>
      <c r="B28" s="535" t="s">
        <v>1005</v>
      </c>
      <c r="C28" s="219" t="s">
        <v>1006</v>
      </c>
      <c r="D28" s="142">
        <f t="shared" si="1"/>
        <v>0</v>
      </c>
      <c r="E28" s="157"/>
      <c r="F28" s="157"/>
      <c r="G28" s="157"/>
      <c r="H28" s="157"/>
      <c r="I28" s="142">
        <f t="shared" si="0"/>
        <v>0</v>
      </c>
      <c r="J28" s="157"/>
      <c r="K28" s="157"/>
      <c r="L28" s="157"/>
      <c r="M28" s="157"/>
      <c r="N28" s="142">
        <f t="shared" si="2"/>
        <v>0</v>
      </c>
      <c r="O28" s="157"/>
      <c r="P28" s="157"/>
      <c r="Q28" s="157"/>
      <c r="R28" s="157"/>
    </row>
    <row r="29" spans="1:18" s="2" customFormat="1" ht="25.5">
      <c r="A29" s="546">
        <v>4</v>
      </c>
      <c r="B29" s="547" t="s">
        <v>1212</v>
      </c>
      <c r="C29" s="549" t="s">
        <v>1007</v>
      </c>
      <c r="D29" s="548">
        <f>SUM(E29:H29)</f>
        <v>428800</v>
      </c>
      <c r="E29" s="548">
        <f>SUM(E30:E38)</f>
        <v>0</v>
      </c>
      <c r="F29" s="548">
        <f>SUM(F30:F38)</f>
        <v>0</v>
      </c>
      <c r="G29" s="548">
        <f>SUM(G30:G38)</f>
        <v>188800</v>
      </c>
      <c r="H29" s="548">
        <f>SUM(H30:H38)</f>
        <v>240000</v>
      </c>
      <c r="I29" s="548">
        <f>SUM(J29:M29)</f>
        <v>420127.98</v>
      </c>
      <c r="J29" s="548">
        <f>SUM(J30:J38)</f>
        <v>0</v>
      </c>
      <c r="K29" s="548">
        <f>SUM(K30:K38)</f>
        <v>0</v>
      </c>
      <c r="L29" s="548">
        <f>SUM(L30:L38)</f>
        <v>188734.78</v>
      </c>
      <c r="M29" s="548">
        <f>SUM(M30:M38)</f>
        <v>231393.2</v>
      </c>
      <c r="N29" s="548">
        <f>SUM(O29:R29)</f>
        <v>420127.98</v>
      </c>
      <c r="O29" s="548">
        <f>SUM(O30:O38)</f>
        <v>0</v>
      </c>
      <c r="P29" s="548">
        <f>SUM(P30:P38)</f>
        <v>0</v>
      </c>
      <c r="Q29" s="548">
        <f>SUM(Q30:Q38)</f>
        <v>188734.78</v>
      </c>
      <c r="R29" s="548">
        <f>SUM(R30:R38)</f>
        <v>231393.2</v>
      </c>
    </row>
    <row r="30" spans="1:18" s="2" customFormat="1" ht="12.75">
      <c r="A30" s="350"/>
      <c r="B30" s="211" t="s">
        <v>452</v>
      </c>
      <c r="C30" s="220" t="s">
        <v>1223</v>
      </c>
      <c r="D30" s="142">
        <f t="shared" si="1"/>
        <v>0</v>
      </c>
      <c r="E30" s="157"/>
      <c r="F30" s="157"/>
      <c r="G30" s="157"/>
      <c r="H30" s="157"/>
      <c r="I30" s="142">
        <f t="shared" si="0"/>
        <v>0</v>
      </c>
      <c r="J30" s="157"/>
      <c r="K30" s="157"/>
      <c r="L30" s="157"/>
      <c r="M30" s="157"/>
      <c r="N30" s="142">
        <f t="shared" si="2"/>
        <v>0</v>
      </c>
      <c r="O30" s="157"/>
      <c r="P30" s="157"/>
      <c r="Q30" s="157"/>
      <c r="R30" s="157"/>
    </row>
    <row r="31" spans="1:18" s="2" customFormat="1" ht="12.75">
      <c r="A31" s="350"/>
      <c r="B31" s="211" t="s">
        <v>452</v>
      </c>
      <c r="C31" s="220" t="s">
        <v>1021</v>
      </c>
      <c r="D31" s="142"/>
      <c r="E31" s="157"/>
      <c r="F31" s="157"/>
      <c r="G31" s="157"/>
      <c r="H31" s="157"/>
      <c r="I31" s="142"/>
      <c r="J31" s="157"/>
      <c r="K31" s="157"/>
      <c r="L31" s="157"/>
      <c r="M31" s="157"/>
      <c r="N31" s="142"/>
      <c r="O31" s="157"/>
      <c r="P31" s="157"/>
      <c r="Q31" s="157"/>
      <c r="R31" s="157"/>
    </row>
    <row r="32" spans="1:18" s="139" customFormat="1" ht="15">
      <c r="A32" s="351"/>
      <c r="B32" s="535" t="s">
        <v>1000</v>
      </c>
      <c r="C32" s="218" t="s">
        <v>1008</v>
      </c>
      <c r="D32" s="142">
        <f t="shared" si="1"/>
        <v>0</v>
      </c>
      <c r="E32" s="157"/>
      <c r="F32" s="157"/>
      <c r="G32" s="157"/>
      <c r="H32" s="157"/>
      <c r="I32" s="142">
        <f t="shared" si="0"/>
        <v>0</v>
      </c>
      <c r="J32" s="157"/>
      <c r="K32" s="157"/>
      <c r="L32" s="157"/>
      <c r="M32" s="157"/>
      <c r="N32" s="142">
        <f t="shared" si="2"/>
        <v>0</v>
      </c>
      <c r="O32" s="157"/>
      <c r="P32" s="157"/>
      <c r="Q32" s="157"/>
      <c r="R32" s="157"/>
    </row>
    <row r="33" spans="1:18" s="2" customFormat="1" ht="12.75" customHeight="1">
      <c r="A33" s="351"/>
      <c r="B33" s="535" t="s">
        <v>1001</v>
      </c>
      <c r="C33" s="218" t="s">
        <v>1008</v>
      </c>
      <c r="D33" s="142">
        <f t="shared" si="1"/>
        <v>0</v>
      </c>
      <c r="E33" s="142"/>
      <c r="F33" s="142"/>
      <c r="G33" s="142"/>
      <c r="H33" s="142"/>
      <c r="I33" s="142">
        <f t="shared" si="0"/>
        <v>0</v>
      </c>
      <c r="J33" s="142"/>
      <c r="K33" s="142"/>
      <c r="L33" s="142"/>
      <c r="M33" s="142"/>
      <c r="N33" s="142">
        <f t="shared" si="2"/>
        <v>0</v>
      </c>
      <c r="O33" s="142"/>
      <c r="P33" s="142"/>
      <c r="Q33" s="142"/>
      <c r="R33" s="142"/>
    </row>
    <row r="34" spans="1:18" s="143" customFormat="1" ht="12.75">
      <c r="A34" s="351"/>
      <c r="B34" s="535" t="s">
        <v>1002</v>
      </c>
      <c r="C34" s="218" t="s">
        <v>1008</v>
      </c>
      <c r="D34" s="142">
        <f t="shared" si="1"/>
        <v>0</v>
      </c>
      <c r="E34" s="142"/>
      <c r="F34" s="142"/>
      <c r="G34" s="142"/>
      <c r="H34" s="142"/>
      <c r="I34" s="142">
        <f t="shared" si="0"/>
        <v>0</v>
      </c>
      <c r="J34" s="142"/>
      <c r="K34" s="142"/>
      <c r="L34" s="142"/>
      <c r="M34" s="142"/>
      <c r="N34" s="142">
        <f t="shared" si="2"/>
        <v>0</v>
      </c>
      <c r="O34" s="142"/>
      <c r="P34" s="142"/>
      <c r="Q34" s="142"/>
      <c r="R34" s="142"/>
    </row>
    <row r="35" spans="1:18" s="143" customFormat="1" ht="12.75">
      <c r="A35" s="351"/>
      <c r="B35" s="535" t="s">
        <v>732</v>
      </c>
      <c r="C35" s="218" t="s">
        <v>1008</v>
      </c>
      <c r="D35" s="142">
        <f t="shared" si="1"/>
        <v>0</v>
      </c>
      <c r="E35" s="142"/>
      <c r="F35" s="142"/>
      <c r="G35" s="142"/>
      <c r="H35" s="142"/>
      <c r="I35" s="142">
        <f t="shared" si="0"/>
        <v>0</v>
      </c>
      <c r="J35" s="142"/>
      <c r="K35" s="142"/>
      <c r="L35" s="142"/>
      <c r="M35" s="142"/>
      <c r="N35" s="142">
        <f t="shared" si="2"/>
        <v>0</v>
      </c>
      <c r="O35" s="142"/>
      <c r="P35" s="142"/>
      <c r="Q35" s="142"/>
      <c r="R35" s="142"/>
    </row>
    <row r="36" spans="1:18" s="143" customFormat="1" ht="12.75">
      <c r="A36" s="351"/>
      <c r="B36" s="536" t="s">
        <v>1004</v>
      </c>
      <c r="C36" s="227" t="s">
        <v>1189</v>
      </c>
      <c r="D36" s="142">
        <f t="shared" si="1"/>
        <v>428800</v>
      </c>
      <c r="E36" s="142"/>
      <c r="F36" s="142"/>
      <c r="G36" s="142">
        <v>188800</v>
      </c>
      <c r="H36" s="142">
        <v>240000</v>
      </c>
      <c r="I36" s="142">
        <f t="shared" si="0"/>
        <v>420127.98</v>
      </c>
      <c r="J36" s="142"/>
      <c r="K36" s="142"/>
      <c r="L36" s="142">
        <v>188734.78</v>
      </c>
      <c r="M36" s="142">
        <v>231393.2</v>
      </c>
      <c r="N36" s="142">
        <f t="shared" si="2"/>
        <v>420127.98</v>
      </c>
      <c r="O36" s="142"/>
      <c r="P36" s="142"/>
      <c r="Q36" s="142">
        <v>188734.78</v>
      </c>
      <c r="R36" s="142">
        <v>231393.2</v>
      </c>
    </row>
    <row r="37" spans="1:18" s="143" customFormat="1" ht="12.75">
      <c r="A37" s="351"/>
      <c r="B37" s="70" t="s">
        <v>1207</v>
      </c>
      <c r="C37" s="220" t="s">
        <v>1189</v>
      </c>
      <c r="D37" s="142">
        <f>SUM(E37:H37)</f>
        <v>0</v>
      </c>
      <c r="E37" s="142"/>
      <c r="F37" s="142"/>
      <c r="G37" s="142"/>
      <c r="H37" s="142"/>
      <c r="I37" s="142">
        <f>SUM(J37:M37)</f>
        <v>0</v>
      </c>
      <c r="J37" s="142"/>
      <c r="K37" s="142"/>
      <c r="L37" s="142"/>
      <c r="M37" s="142"/>
      <c r="N37" s="142">
        <f>SUM(O37:R37)</f>
        <v>0</v>
      </c>
      <c r="O37" s="142"/>
      <c r="P37" s="142"/>
      <c r="Q37" s="142"/>
      <c r="R37" s="142"/>
    </row>
    <row r="38" spans="1:18" s="143" customFormat="1" ht="12.75">
      <c r="A38" s="351"/>
      <c r="B38" s="70" t="s">
        <v>1208</v>
      </c>
      <c r="C38" s="220" t="s">
        <v>1189</v>
      </c>
      <c r="D38" s="142">
        <f>SUM(E38:H38)</f>
        <v>0</v>
      </c>
      <c r="E38" s="142"/>
      <c r="F38" s="142"/>
      <c r="G38" s="142"/>
      <c r="H38" s="142"/>
      <c r="I38" s="142">
        <f>SUM(J38:M38)</f>
        <v>0</v>
      </c>
      <c r="J38" s="142"/>
      <c r="K38" s="142"/>
      <c r="L38" s="142"/>
      <c r="M38" s="142"/>
      <c r="N38" s="142">
        <f>SUM(O38:R38)</f>
        <v>0</v>
      </c>
      <c r="O38" s="142"/>
      <c r="P38" s="142"/>
      <c r="Q38" s="142"/>
      <c r="R38" s="142"/>
    </row>
    <row r="39" spans="1:18" s="2" customFormat="1" ht="38.25">
      <c r="A39" s="544">
        <v>5</v>
      </c>
      <c r="B39" s="547" t="s">
        <v>1213</v>
      </c>
      <c r="C39" s="543" t="s">
        <v>1007</v>
      </c>
      <c r="D39" s="548">
        <f t="shared" si="1"/>
        <v>0</v>
      </c>
      <c r="E39" s="548">
        <f>E40</f>
        <v>0</v>
      </c>
      <c r="F39" s="548">
        <f>F40</f>
        <v>0</v>
      </c>
      <c r="G39" s="548">
        <f>G40</f>
        <v>0</v>
      </c>
      <c r="H39" s="548">
        <f>H40</f>
        <v>0</v>
      </c>
      <c r="I39" s="548">
        <f t="shared" si="0"/>
        <v>0</v>
      </c>
      <c r="J39" s="548">
        <f>J40</f>
        <v>0</v>
      </c>
      <c r="K39" s="548">
        <f>K40</f>
        <v>0</v>
      </c>
      <c r="L39" s="548">
        <f>L40</f>
        <v>0</v>
      </c>
      <c r="M39" s="548">
        <f>M40</f>
        <v>0</v>
      </c>
      <c r="N39" s="548">
        <f t="shared" si="2"/>
        <v>0</v>
      </c>
      <c r="O39" s="548">
        <f>O40</f>
        <v>0</v>
      </c>
      <c r="P39" s="548">
        <f>P40</f>
        <v>0</v>
      </c>
      <c r="Q39" s="548">
        <f>Q40</f>
        <v>0</v>
      </c>
      <c r="R39" s="548">
        <f>R40</f>
        <v>0</v>
      </c>
    </row>
    <row r="40" spans="1:18" s="139" customFormat="1" ht="15">
      <c r="A40" s="529"/>
      <c r="B40" s="535" t="s">
        <v>1002</v>
      </c>
      <c r="C40" s="218" t="s">
        <v>999</v>
      </c>
      <c r="D40" s="142">
        <f t="shared" si="1"/>
        <v>0</v>
      </c>
      <c r="E40" s="157"/>
      <c r="F40" s="157"/>
      <c r="G40" s="157"/>
      <c r="H40" s="157"/>
      <c r="I40" s="142">
        <f t="shared" si="0"/>
        <v>0</v>
      </c>
      <c r="J40" s="157"/>
      <c r="K40" s="157"/>
      <c r="L40" s="157"/>
      <c r="M40" s="157"/>
      <c r="N40" s="142">
        <f t="shared" si="2"/>
        <v>0</v>
      </c>
      <c r="O40" s="157"/>
      <c r="P40" s="157"/>
      <c r="Q40" s="157"/>
      <c r="R40" s="157"/>
    </row>
    <row r="41" spans="1:18" s="139" customFormat="1" ht="25.5">
      <c r="A41" s="544">
        <v>6</v>
      </c>
      <c r="B41" s="547" t="s">
        <v>1214</v>
      </c>
      <c r="C41" s="545" t="s">
        <v>1007</v>
      </c>
      <c r="D41" s="548">
        <f t="shared" si="1"/>
        <v>0</v>
      </c>
      <c r="E41" s="548">
        <f>SUM(E42:E44)</f>
        <v>0</v>
      </c>
      <c r="F41" s="548">
        <f>SUM(F42:F44)</f>
        <v>0</v>
      </c>
      <c r="G41" s="548">
        <f>SUM(G42:G44)</f>
        <v>0</v>
      </c>
      <c r="H41" s="548"/>
      <c r="I41" s="548">
        <f t="shared" si="0"/>
        <v>0</v>
      </c>
      <c r="J41" s="548">
        <f>SUM(J42:J44)</f>
        <v>0</v>
      </c>
      <c r="K41" s="548">
        <f>SUM(K42:K44)</f>
        <v>0</v>
      </c>
      <c r="L41" s="548">
        <f>SUM(L42:L44)</f>
        <v>0</v>
      </c>
      <c r="M41" s="548">
        <f>SUM(M42:M44)</f>
        <v>0</v>
      </c>
      <c r="N41" s="548">
        <f t="shared" si="2"/>
        <v>0</v>
      </c>
      <c r="O41" s="548">
        <f>SUM(O42:O44)</f>
        <v>0</v>
      </c>
      <c r="P41" s="548">
        <f>SUM(P42:P44)</f>
        <v>0</v>
      </c>
      <c r="Q41" s="548">
        <f>SUM(Q42:Q44)</f>
        <v>0</v>
      </c>
      <c r="R41" s="548">
        <f>SUM(R42:R44)</f>
        <v>0</v>
      </c>
    </row>
    <row r="42" spans="1:18" s="139" customFormat="1" ht="15">
      <c r="A42" s="529"/>
      <c r="B42" s="535" t="s">
        <v>1000</v>
      </c>
      <c r="C42" s="218" t="s">
        <v>1009</v>
      </c>
      <c r="D42" s="142">
        <f t="shared" si="1"/>
        <v>0</v>
      </c>
      <c r="E42" s="142"/>
      <c r="F42" s="142"/>
      <c r="G42" s="142"/>
      <c r="H42" s="142"/>
      <c r="I42" s="142">
        <f t="shared" si="0"/>
        <v>0</v>
      </c>
      <c r="J42" s="142"/>
      <c r="K42" s="142"/>
      <c r="L42" s="142"/>
      <c r="M42" s="142"/>
      <c r="N42" s="142">
        <f t="shared" si="2"/>
        <v>0</v>
      </c>
      <c r="O42" s="142"/>
      <c r="P42" s="142"/>
      <c r="Q42" s="142"/>
      <c r="R42" s="142"/>
    </row>
    <row r="43" spans="1:18" s="139" customFormat="1" ht="15">
      <c r="A43" s="529"/>
      <c r="B43" s="535" t="s">
        <v>1000</v>
      </c>
      <c r="C43" s="218"/>
      <c r="D43" s="142">
        <f t="shared" si="1"/>
        <v>0</v>
      </c>
      <c r="E43" s="142"/>
      <c r="F43" s="142"/>
      <c r="G43" s="142"/>
      <c r="H43" s="142"/>
      <c r="I43" s="142">
        <f t="shared" si="0"/>
        <v>0</v>
      </c>
      <c r="J43" s="142"/>
      <c r="K43" s="142"/>
      <c r="L43" s="142"/>
      <c r="M43" s="142"/>
      <c r="N43" s="142">
        <f t="shared" si="2"/>
        <v>0</v>
      </c>
      <c r="O43" s="142"/>
      <c r="P43" s="142"/>
      <c r="Q43" s="142"/>
      <c r="R43" s="142"/>
    </row>
    <row r="44" spans="1:18" s="139" customFormat="1" ht="15">
      <c r="A44" s="529"/>
      <c r="B44" s="535" t="s">
        <v>1000</v>
      </c>
      <c r="C44" s="218" t="s">
        <v>1096</v>
      </c>
      <c r="D44" s="142">
        <f t="shared" si="1"/>
        <v>0</v>
      </c>
      <c r="E44" s="142"/>
      <c r="F44" s="142"/>
      <c r="G44" s="142"/>
      <c r="H44" s="142"/>
      <c r="I44" s="142">
        <f t="shared" si="0"/>
        <v>0</v>
      </c>
      <c r="J44" s="142"/>
      <c r="K44" s="142"/>
      <c r="L44" s="142"/>
      <c r="M44" s="142"/>
      <c r="N44" s="142">
        <f t="shared" si="2"/>
        <v>0</v>
      </c>
      <c r="O44" s="142"/>
      <c r="P44" s="142"/>
      <c r="Q44" s="142"/>
      <c r="R44" s="142"/>
    </row>
    <row r="45" spans="1:18" s="139" customFormat="1" ht="38.25">
      <c r="A45" s="544">
        <v>7</v>
      </c>
      <c r="B45" s="547" t="s">
        <v>1215</v>
      </c>
      <c r="C45" s="545" t="s">
        <v>1007</v>
      </c>
      <c r="D45" s="548">
        <f t="shared" si="1"/>
        <v>0</v>
      </c>
      <c r="E45" s="548">
        <f>E46</f>
        <v>0</v>
      </c>
      <c r="F45" s="548">
        <f>F46</f>
        <v>0</v>
      </c>
      <c r="G45" s="548">
        <f>G46</f>
        <v>0</v>
      </c>
      <c r="H45" s="548">
        <f>H46</f>
        <v>0</v>
      </c>
      <c r="I45" s="548">
        <f t="shared" si="0"/>
        <v>0</v>
      </c>
      <c r="J45" s="548">
        <f>J46</f>
        <v>0</v>
      </c>
      <c r="K45" s="548">
        <f>K46</f>
        <v>0</v>
      </c>
      <c r="L45" s="548">
        <f>L46</f>
        <v>0</v>
      </c>
      <c r="M45" s="548">
        <f>M46</f>
        <v>0</v>
      </c>
      <c r="N45" s="548">
        <f t="shared" si="2"/>
        <v>0</v>
      </c>
      <c r="O45" s="548">
        <f>O46</f>
        <v>0</v>
      </c>
      <c r="P45" s="548">
        <f>P46</f>
        <v>0</v>
      </c>
      <c r="Q45" s="548">
        <f>Q46</f>
        <v>0</v>
      </c>
      <c r="R45" s="548">
        <f>R46</f>
        <v>0</v>
      </c>
    </row>
    <row r="46" spans="1:18" s="139" customFormat="1" ht="15">
      <c r="A46" s="529"/>
      <c r="B46" s="158" t="s">
        <v>452</v>
      </c>
      <c r="C46" s="218" t="s">
        <v>1010</v>
      </c>
      <c r="D46" s="142">
        <f t="shared" si="1"/>
        <v>0</v>
      </c>
      <c r="E46" s="142"/>
      <c r="F46" s="142"/>
      <c r="G46" s="142"/>
      <c r="H46" s="142"/>
      <c r="I46" s="142">
        <f t="shared" si="0"/>
        <v>0</v>
      </c>
      <c r="J46" s="142"/>
      <c r="K46" s="142"/>
      <c r="L46" s="142"/>
      <c r="M46" s="142"/>
      <c r="N46" s="142">
        <f t="shared" si="2"/>
        <v>0</v>
      </c>
      <c r="O46" s="142"/>
      <c r="P46" s="142"/>
      <c r="Q46" s="142"/>
      <c r="R46" s="142"/>
    </row>
    <row r="47" spans="1:18" s="139" customFormat="1" ht="25.5">
      <c r="A47" s="544">
        <v>8</v>
      </c>
      <c r="B47" s="547" t="s">
        <v>1216</v>
      </c>
      <c r="C47" s="545" t="s">
        <v>1007</v>
      </c>
      <c r="D47" s="548">
        <f t="shared" si="1"/>
        <v>0</v>
      </c>
      <c r="E47" s="548">
        <f>SUM(E48:E53)</f>
        <v>0</v>
      </c>
      <c r="F47" s="548">
        <f>SUM(F48:F53)</f>
        <v>0</v>
      </c>
      <c r="G47" s="548">
        <f>SUM(G48:G53)</f>
        <v>0</v>
      </c>
      <c r="H47" s="548">
        <f>SUM(H48:H53)</f>
        <v>0</v>
      </c>
      <c r="I47" s="548">
        <f t="shared" si="0"/>
        <v>0</v>
      </c>
      <c r="J47" s="548">
        <f>SUM(J48:J53)</f>
        <v>0</v>
      </c>
      <c r="K47" s="548">
        <f>SUM(K48:K53)</f>
        <v>0</v>
      </c>
      <c r="L47" s="548">
        <f>SUM(L48:L53)</f>
        <v>0</v>
      </c>
      <c r="M47" s="548">
        <f>SUM(M48:M53)</f>
        <v>0</v>
      </c>
      <c r="N47" s="548">
        <f t="shared" si="2"/>
        <v>0</v>
      </c>
      <c r="O47" s="548">
        <f>SUM(O48:O53)</f>
        <v>0</v>
      </c>
      <c r="P47" s="548">
        <f>SUM(P48:P53)</f>
        <v>0</v>
      </c>
      <c r="Q47" s="548">
        <f>SUM(Q48:Q53)</f>
        <v>0</v>
      </c>
      <c r="R47" s="548">
        <f>SUM(R48:R53)</f>
        <v>0</v>
      </c>
    </row>
    <row r="48" spans="1:18" s="139" customFormat="1" ht="15">
      <c r="A48" s="529"/>
      <c r="B48" s="158" t="s">
        <v>452</v>
      </c>
      <c r="C48" s="218" t="s">
        <v>1081</v>
      </c>
      <c r="D48" s="142">
        <f t="shared" si="1"/>
        <v>0</v>
      </c>
      <c r="E48" s="142"/>
      <c r="F48" s="142"/>
      <c r="G48" s="142"/>
      <c r="H48" s="142"/>
      <c r="I48" s="142">
        <f t="shared" si="0"/>
        <v>0</v>
      </c>
      <c r="J48" s="142"/>
      <c r="K48" s="142"/>
      <c r="L48" s="142"/>
      <c r="M48" s="142"/>
      <c r="N48" s="142">
        <f t="shared" si="2"/>
        <v>0</v>
      </c>
      <c r="O48" s="142"/>
      <c r="P48" s="142"/>
      <c r="Q48" s="142"/>
      <c r="R48" s="142"/>
    </row>
    <row r="49" spans="1:18" s="139" customFormat="1" ht="15">
      <c r="A49" s="159"/>
      <c r="B49" s="158" t="s">
        <v>452</v>
      </c>
      <c r="C49" s="218" t="s">
        <v>1082</v>
      </c>
      <c r="D49" s="142">
        <f t="shared" si="1"/>
        <v>0</v>
      </c>
      <c r="E49" s="142"/>
      <c r="F49" s="142"/>
      <c r="G49" s="142"/>
      <c r="H49" s="142"/>
      <c r="I49" s="142">
        <f t="shared" si="0"/>
        <v>0</v>
      </c>
      <c r="J49" s="142"/>
      <c r="K49" s="142"/>
      <c r="L49" s="142"/>
      <c r="M49" s="142"/>
      <c r="N49" s="142">
        <f t="shared" si="2"/>
        <v>0</v>
      </c>
      <c r="O49" s="142"/>
      <c r="P49" s="142"/>
      <c r="Q49" s="142"/>
      <c r="R49" s="142"/>
    </row>
    <row r="50" spans="1:18" s="139" customFormat="1" ht="15">
      <c r="A50" s="159"/>
      <c r="B50" s="158" t="s">
        <v>452</v>
      </c>
      <c r="C50" s="218" t="s">
        <v>1200</v>
      </c>
      <c r="D50" s="142">
        <f t="shared" si="1"/>
        <v>0</v>
      </c>
      <c r="E50" s="142"/>
      <c r="F50" s="142"/>
      <c r="G50" s="142"/>
      <c r="H50" s="142"/>
      <c r="I50" s="142">
        <f t="shared" si="0"/>
        <v>0</v>
      </c>
      <c r="J50" s="142"/>
      <c r="K50" s="142"/>
      <c r="L50" s="142"/>
      <c r="M50" s="142"/>
      <c r="N50" s="142">
        <f t="shared" si="2"/>
        <v>0</v>
      </c>
      <c r="O50" s="142"/>
      <c r="P50" s="142"/>
      <c r="Q50" s="142"/>
      <c r="R50" s="142"/>
    </row>
    <row r="51" spans="1:18" s="139" customFormat="1" ht="15">
      <c r="A51" s="159"/>
      <c r="B51" s="158" t="s">
        <v>452</v>
      </c>
      <c r="C51" s="218" t="s">
        <v>1083</v>
      </c>
      <c r="D51" s="142">
        <f t="shared" si="1"/>
        <v>0</v>
      </c>
      <c r="E51" s="142"/>
      <c r="F51" s="142"/>
      <c r="G51" s="142"/>
      <c r="H51" s="142"/>
      <c r="I51" s="142">
        <f t="shared" si="0"/>
        <v>0</v>
      </c>
      <c r="J51" s="142"/>
      <c r="K51" s="142"/>
      <c r="L51" s="142"/>
      <c r="M51" s="142"/>
      <c r="N51" s="142">
        <f t="shared" si="2"/>
        <v>0</v>
      </c>
      <c r="O51" s="142"/>
      <c r="P51" s="142"/>
      <c r="Q51" s="142"/>
      <c r="R51" s="142"/>
    </row>
    <row r="52" spans="1:18" s="139" customFormat="1" ht="15">
      <c r="A52" s="159"/>
      <c r="B52" s="158" t="s">
        <v>452</v>
      </c>
      <c r="C52" s="218" t="s">
        <v>1084</v>
      </c>
      <c r="D52" s="142">
        <f t="shared" si="1"/>
        <v>0</v>
      </c>
      <c r="E52" s="142"/>
      <c r="F52" s="142"/>
      <c r="G52" s="142"/>
      <c r="H52" s="142"/>
      <c r="I52" s="142">
        <f t="shared" si="0"/>
        <v>0</v>
      </c>
      <c r="J52" s="142"/>
      <c r="K52" s="142"/>
      <c r="L52" s="142"/>
      <c r="M52" s="142"/>
      <c r="N52" s="142">
        <f t="shared" si="2"/>
        <v>0</v>
      </c>
      <c r="O52" s="142"/>
      <c r="P52" s="142"/>
      <c r="Q52" s="142"/>
      <c r="R52" s="142"/>
    </row>
    <row r="53" spans="1:18" s="139" customFormat="1" ht="15">
      <c r="A53" s="159"/>
      <c r="B53" s="158" t="s">
        <v>452</v>
      </c>
      <c r="C53" s="218" t="s">
        <v>1085</v>
      </c>
      <c r="D53" s="142">
        <f t="shared" si="1"/>
        <v>0</v>
      </c>
      <c r="E53" s="142"/>
      <c r="F53" s="142"/>
      <c r="G53" s="142"/>
      <c r="H53" s="142"/>
      <c r="I53" s="142">
        <f t="shared" si="0"/>
        <v>0</v>
      </c>
      <c r="J53" s="142"/>
      <c r="K53" s="142"/>
      <c r="L53" s="142"/>
      <c r="M53" s="142"/>
      <c r="N53" s="142">
        <f t="shared" si="2"/>
        <v>0</v>
      </c>
      <c r="O53" s="142"/>
      <c r="P53" s="142"/>
      <c r="Q53" s="142"/>
      <c r="R53" s="142"/>
    </row>
    <row r="54" spans="1:18" s="139" customFormat="1" ht="15">
      <c r="A54" s="159"/>
      <c r="B54" s="158" t="s">
        <v>452</v>
      </c>
      <c r="C54" s="218" t="s">
        <v>1086</v>
      </c>
      <c r="D54" s="142">
        <f t="shared" si="1"/>
        <v>0</v>
      </c>
      <c r="E54" s="142"/>
      <c r="F54" s="142"/>
      <c r="G54" s="142"/>
      <c r="H54" s="142"/>
      <c r="I54" s="142">
        <f t="shared" si="0"/>
        <v>0</v>
      </c>
      <c r="J54" s="142"/>
      <c r="K54" s="142"/>
      <c r="L54" s="142"/>
      <c r="M54" s="142"/>
      <c r="N54" s="142">
        <f t="shared" si="2"/>
        <v>0</v>
      </c>
      <c r="O54" s="142"/>
      <c r="P54" s="142"/>
      <c r="Q54" s="142"/>
      <c r="R54" s="142"/>
    </row>
    <row r="55" spans="1:18" s="139" customFormat="1" ht="15">
      <c r="A55" s="159"/>
      <c r="B55" s="158" t="s">
        <v>452</v>
      </c>
      <c r="C55" s="218" t="s">
        <v>1087</v>
      </c>
      <c r="D55" s="142">
        <f t="shared" si="1"/>
        <v>0</v>
      </c>
      <c r="E55" s="142"/>
      <c r="F55" s="142"/>
      <c r="G55" s="142"/>
      <c r="H55" s="142"/>
      <c r="I55" s="142">
        <f t="shared" si="0"/>
        <v>0</v>
      </c>
      <c r="J55" s="142"/>
      <c r="K55" s="142"/>
      <c r="L55" s="142"/>
      <c r="M55" s="142"/>
      <c r="N55" s="142">
        <f t="shared" si="2"/>
        <v>0</v>
      </c>
      <c r="O55" s="142"/>
      <c r="P55" s="142"/>
      <c r="Q55" s="142"/>
      <c r="R55" s="142"/>
    </row>
    <row r="56" spans="1:18" s="139" customFormat="1" ht="15">
      <c r="A56" s="159"/>
      <c r="B56" s="211" t="s">
        <v>452</v>
      </c>
      <c r="C56" s="218" t="s">
        <v>1088</v>
      </c>
      <c r="D56" s="142">
        <f t="shared" si="1"/>
        <v>0</v>
      </c>
      <c r="E56" s="142"/>
      <c r="F56" s="142"/>
      <c r="G56" s="142"/>
      <c r="H56" s="142"/>
      <c r="I56" s="142">
        <f t="shared" si="0"/>
        <v>0</v>
      </c>
      <c r="J56" s="142"/>
      <c r="K56" s="142"/>
      <c r="L56" s="142"/>
      <c r="M56" s="142"/>
      <c r="N56" s="142">
        <f t="shared" si="2"/>
        <v>0</v>
      </c>
      <c r="O56" s="142"/>
      <c r="P56" s="142"/>
      <c r="Q56" s="142"/>
      <c r="R56" s="142"/>
    </row>
    <row r="57" spans="1:18" s="139" customFormat="1" ht="15">
      <c r="A57" s="530"/>
      <c r="B57" s="536" t="s">
        <v>732</v>
      </c>
      <c r="C57" s="218" t="s">
        <v>1204</v>
      </c>
      <c r="D57" s="142">
        <f t="shared" si="1"/>
        <v>0</v>
      </c>
      <c r="E57" s="142"/>
      <c r="F57" s="142"/>
      <c r="G57" s="142"/>
      <c r="H57" s="142"/>
      <c r="I57" s="142">
        <f t="shared" si="0"/>
        <v>0</v>
      </c>
      <c r="J57" s="142"/>
      <c r="K57" s="142"/>
      <c r="L57" s="142"/>
      <c r="M57" s="142"/>
      <c r="N57" s="142">
        <f t="shared" si="2"/>
        <v>0</v>
      </c>
      <c r="O57" s="142"/>
      <c r="P57" s="142"/>
      <c r="Q57" s="142"/>
      <c r="R57" s="142"/>
    </row>
    <row r="58" spans="1:18" s="139" customFormat="1" ht="15">
      <c r="A58" s="530"/>
      <c r="B58" s="536" t="s">
        <v>732</v>
      </c>
      <c r="C58" s="218" t="s">
        <v>1205</v>
      </c>
      <c r="D58" s="142">
        <f t="shared" si="1"/>
        <v>0</v>
      </c>
      <c r="E58" s="142"/>
      <c r="F58" s="142"/>
      <c r="G58" s="142"/>
      <c r="H58" s="142"/>
      <c r="I58" s="142">
        <f t="shared" si="0"/>
        <v>0</v>
      </c>
      <c r="J58" s="142"/>
      <c r="K58" s="142"/>
      <c r="L58" s="142"/>
      <c r="M58" s="142"/>
      <c r="N58" s="142">
        <f t="shared" si="2"/>
        <v>0</v>
      </c>
      <c r="O58" s="142"/>
      <c r="P58" s="142"/>
      <c r="Q58" s="142"/>
      <c r="R58" s="142"/>
    </row>
    <row r="59" spans="1:18" s="139" customFormat="1" ht="25.5">
      <c r="A59" s="544">
        <v>9</v>
      </c>
      <c r="B59" s="547" t="s">
        <v>1217</v>
      </c>
      <c r="C59" s="545" t="s">
        <v>1007</v>
      </c>
      <c r="D59" s="548">
        <f t="shared" si="1"/>
        <v>77700</v>
      </c>
      <c r="E59" s="548">
        <f>SUM(E60:E61)</f>
        <v>0</v>
      </c>
      <c r="F59" s="548">
        <f>SUM(F60:F61)</f>
        <v>0</v>
      </c>
      <c r="G59" s="548">
        <f>SUM(G60:G61)</f>
        <v>77700</v>
      </c>
      <c r="H59" s="548">
        <f>SUM(H60:H61)</f>
        <v>0</v>
      </c>
      <c r="I59" s="552">
        <f t="shared" si="0"/>
        <v>77623</v>
      </c>
      <c r="J59" s="548">
        <f>SUM(J60:J61)</f>
        <v>0</v>
      </c>
      <c r="K59" s="548">
        <f>SUM(K60:K61)</f>
        <v>0</v>
      </c>
      <c r="L59" s="548">
        <f>SUM(L60:L61)</f>
        <v>77623</v>
      </c>
      <c r="M59" s="548">
        <f>SUM(M60:M61)</f>
        <v>0</v>
      </c>
      <c r="N59" s="548">
        <f t="shared" si="2"/>
        <v>77623</v>
      </c>
      <c r="O59" s="548">
        <f>SUM(O60:O61)</f>
        <v>0</v>
      </c>
      <c r="P59" s="548">
        <f>SUM(P60:P61)</f>
        <v>0</v>
      </c>
      <c r="Q59" s="548">
        <f>SUM(Q60:Q61)</f>
        <v>77623</v>
      </c>
      <c r="R59" s="548">
        <f>SUM(R60:R61)</f>
        <v>0</v>
      </c>
    </row>
    <row r="60" spans="1:18" s="144" customFormat="1" ht="12.75">
      <c r="A60" s="159"/>
      <c r="B60" s="158" t="s">
        <v>452</v>
      </c>
      <c r="C60" s="218" t="s">
        <v>1013</v>
      </c>
      <c r="D60" s="142">
        <f t="shared" si="1"/>
        <v>0</v>
      </c>
      <c r="E60" s="142"/>
      <c r="F60" s="142"/>
      <c r="G60" s="142"/>
      <c r="H60" s="142"/>
      <c r="I60" s="142">
        <f t="shared" si="0"/>
        <v>0</v>
      </c>
      <c r="J60" s="142"/>
      <c r="K60" s="142"/>
      <c r="L60" s="142"/>
      <c r="M60" s="142"/>
      <c r="N60" s="142">
        <f t="shared" si="2"/>
        <v>0</v>
      </c>
      <c r="O60" s="142"/>
      <c r="P60" s="142"/>
      <c r="Q60" s="142"/>
      <c r="R60" s="142"/>
    </row>
    <row r="61" spans="1:18" s="144" customFormat="1" ht="12.75">
      <c r="A61" s="159"/>
      <c r="B61" s="535" t="s">
        <v>1004</v>
      </c>
      <c r="C61" s="218" t="s">
        <v>1199</v>
      </c>
      <c r="D61" s="142">
        <f t="shared" si="1"/>
        <v>77700</v>
      </c>
      <c r="E61" s="142"/>
      <c r="F61" s="142"/>
      <c r="G61" s="142">
        <v>77700</v>
      </c>
      <c r="H61" s="142"/>
      <c r="I61" s="142">
        <f t="shared" si="0"/>
        <v>77623</v>
      </c>
      <c r="J61" s="142"/>
      <c r="K61" s="142"/>
      <c r="L61" s="142">
        <v>77623</v>
      </c>
      <c r="M61" s="142"/>
      <c r="N61" s="142">
        <f t="shared" si="2"/>
        <v>77623</v>
      </c>
      <c r="O61" s="142"/>
      <c r="P61" s="142"/>
      <c r="Q61" s="142">
        <v>77623</v>
      </c>
      <c r="R61" s="142"/>
    </row>
    <row r="62" spans="1:18" s="144" customFormat="1" ht="38.25">
      <c r="A62" s="544">
        <v>10</v>
      </c>
      <c r="B62" s="547" t="s">
        <v>1218</v>
      </c>
      <c r="C62" s="545" t="s">
        <v>1007</v>
      </c>
      <c r="D62" s="548">
        <f t="shared" si="1"/>
        <v>2305700</v>
      </c>
      <c r="E62" s="548">
        <f>SUM(E63:E73)</f>
        <v>0</v>
      </c>
      <c r="F62" s="548">
        <f>SUM(F63:F73)</f>
        <v>0</v>
      </c>
      <c r="G62" s="548">
        <f>SUM(G63:G73)</f>
        <v>2305700</v>
      </c>
      <c r="H62" s="548">
        <f>SUM(H63:H73)</f>
        <v>0</v>
      </c>
      <c r="I62" s="548">
        <f t="shared" si="0"/>
        <v>2305700</v>
      </c>
      <c r="J62" s="548">
        <f>SUM(J63:J73)</f>
        <v>0</v>
      </c>
      <c r="K62" s="548">
        <f>SUM(K63:K73)</f>
        <v>0</v>
      </c>
      <c r="L62" s="548">
        <f>SUM(L63:L73)</f>
        <v>2305700</v>
      </c>
      <c r="M62" s="548">
        <f>SUM(M63:M73)</f>
        <v>0</v>
      </c>
      <c r="N62" s="548">
        <f t="shared" si="2"/>
        <v>2305700</v>
      </c>
      <c r="O62" s="548">
        <f>SUM(O63:O73)</f>
        <v>0</v>
      </c>
      <c r="P62" s="548">
        <f>SUM(P63:P73)</f>
        <v>0</v>
      </c>
      <c r="Q62" s="548">
        <f>SUM(Q63:Q73)</f>
        <v>2305700</v>
      </c>
      <c r="R62" s="548">
        <f>SUM(R63:R73)</f>
        <v>0</v>
      </c>
    </row>
    <row r="63" spans="1:18" s="144" customFormat="1" ht="12.75">
      <c r="A63" s="141"/>
      <c r="B63" s="712" t="s">
        <v>1000</v>
      </c>
      <c r="C63" s="220" t="s">
        <v>1015</v>
      </c>
      <c r="D63" s="142">
        <f t="shared" si="1"/>
        <v>0</v>
      </c>
      <c r="E63" s="142"/>
      <c r="F63" s="142"/>
      <c r="G63" s="142"/>
      <c r="H63" s="142"/>
      <c r="I63" s="142">
        <f t="shared" si="0"/>
        <v>0</v>
      </c>
      <c r="J63" s="142"/>
      <c r="K63" s="142"/>
      <c r="L63" s="142"/>
      <c r="M63" s="142"/>
      <c r="N63" s="142">
        <f t="shared" si="2"/>
        <v>0</v>
      </c>
      <c r="O63" s="142"/>
      <c r="P63" s="142"/>
      <c r="Q63" s="142"/>
      <c r="R63" s="142"/>
    </row>
    <row r="64" spans="1:18" s="144" customFormat="1" ht="12.75">
      <c r="A64" s="141"/>
      <c r="B64" s="712"/>
      <c r="C64" s="220" t="s">
        <v>1100</v>
      </c>
      <c r="D64" s="142">
        <f t="shared" si="1"/>
        <v>0</v>
      </c>
      <c r="E64" s="142"/>
      <c r="F64" s="142"/>
      <c r="G64" s="142"/>
      <c r="H64" s="142"/>
      <c r="I64" s="142">
        <f t="shared" si="0"/>
        <v>0</v>
      </c>
      <c r="J64" s="142"/>
      <c r="K64" s="142"/>
      <c r="L64" s="142"/>
      <c r="M64" s="142"/>
      <c r="N64" s="142">
        <f t="shared" si="2"/>
        <v>0</v>
      </c>
      <c r="O64" s="142"/>
      <c r="P64" s="142"/>
      <c r="Q64" s="142"/>
      <c r="R64" s="142"/>
    </row>
    <row r="65" spans="1:18" s="144" customFormat="1" ht="12.75" customHeight="1" hidden="1">
      <c r="A65" s="141"/>
      <c r="B65" s="712" t="s">
        <v>1001</v>
      </c>
      <c r="C65" s="220"/>
      <c r="D65" s="142">
        <f t="shared" si="1"/>
        <v>0</v>
      </c>
      <c r="E65" s="142"/>
      <c r="F65" s="142"/>
      <c r="G65" s="142"/>
      <c r="H65" s="142"/>
      <c r="I65" s="142">
        <f t="shared" si="0"/>
        <v>0</v>
      </c>
      <c r="J65" s="142"/>
      <c r="K65" s="142"/>
      <c r="L65" s="142"/>
      <c r="M65" s="142"/>
      <c r="N65" s="142">
        <f t="shared" si="2"/>
        <v>0</v>
      </c>
      <c r="O65" s="142"/>
      <c r="P65" s="142"/>
      <c r="Q65" s="142"/>
      <c r="R65" s="142"/>
    </row>
    <row r="66" spans="1:18" s="144" customFormat="1" ht="12.75" customHeight="1" hidden="1">
      <c r="A66" s="141"/>
      <c r="B66" s="712"/>
      <c r="C66" s="220"/>
      <c r="D66" s="142">
        <f t="shared" si="1"/>
        <v>0</v>
      </c>
      <c r="E66" s="142"/>
      <c r="F66" s="142"/>
      <c r="G66" s="142"/>
      <c r="H66" s="142"/>
      <c r="I66" s="142">
        <f t="shared" si="0"/>
        <v>0</v>
      </c>
      <c r="J66" s="142"/>
      <c r="K66" s="142"/>
      <c r="L66" s="142"/>
      <c r="M66" s="142"/>
      <c r="N66" s="142">
        <f t="shared" si="2"/>
        <v>0</v>
      </c>
      <c r="O66" s="142"/>
      <c r="P66" s="142"/>
      <c r="Q66" s="142"/>
      <c r="R66" s="142"/>
    </row>
    <row r="67" spans="1:18" s="144" customFormat="1" ht="12.75">
      <c r="A67" s="141"/>
      <c r="B67" s="712" t="s">
        <v>1002</v>
      </c>
      <c r="C67" s="220" t="s">
        <v>1100</v>
      </c>
      <c r="D67" s="142">
        <f t="shared" si="1"/>
        <v>0</v>
      </c>
      <c r="E67" s="142"/>
      <c r="F67" s="142"/>
      <c r="G67" s="142"/>
      <c r="H67" s="142"/>
      <c r="I67" s="142">
        <f t="shared" si="0"/>
        <v>0</v>
      </c>
      <c r="J67" s="142"/>
      <c r="K67" s="142"/>
      <c r="L67" s="142"/>
      <c r="M67" s="142"/>
      <c r="N67" s="142">
        <f t="shared" si="2"/>
        <v>0</v>
      </c>
      <c r="O67" s="142"/>
      <c r="P67" s="142"/>
      <c r="Q67" s="142"/>
      <c r="R67" s="142"/>
    </row>
    <row r="68" spans="1:18" s="144" customFormat="1" ht="12.75" customHeight="1" hidden="1">
      <c r="A68" s="141"/>
      <c r="B68" s="712"/>
      <c r="C68" s="220"/>
      <c r="D68" s="142">
        <f t="shared" si="1"/>
        <v>0</v>
      </c>
      <c r="E68" s="142"/>
      <c r="F68" s="142"/>
      <c r="G68" s="142"/>
      <c r="H68" s="142"/>
      <c r="I68" s="142">
        <f t="shared" si="0"/>
        <v>0</v>
      </c>
      <c r="J68" s="142"/>
      <c r="K68" s="142"/>
      <c r="L68" s="142"/>
      <c r="M68" s="142"/>
      <c r="N68" s="142">
        <f t="shared" si="2"/>
        <v>0</v>
      </c>
      <c r="O68" s="142"/>
      <c r="P68" s="142"/>
      <c r="Q68" s="142"/>
      <c r="R68" s="142"/>
    </row>
    <row r="69" spans="1:18" s="144" customFormat="1" ht="12.75" customHeight="1" hidden="1">
      <c r="A69" s="141"/>
      <c r="B69" s="712"/>
      <c r="C69" s="220"/>
      <c r="D69" s="142">
        <f t="shared" si="1"/>
        <v>0</v>
      </c>
      <c r="E69" s="142"/>
      <c r="F69" s="142"/>
      <c r="G69" s="142"/>
      <c r="H69" s="142"/>
      <c r="I69" s="142">
        <f t="shared" si="0"/>
        <v>0</v>
      </c>
      <c r="J69" s="142"/>
      <c r="K69" s="142"/>
      <c r="L69" s="142"/>
      <c r="M69" s="142"/>
      <c r="N69" s="142">
        <f t="shared" si="2"/>
        <v>0</v>
      </c>
      <c r="O69" s="142"/>
      <c r="P69" s="142"/>
      <c r="Q69" s="142"/>
      <c r="R69" s="142"/>
    </row>
    <row r="70" spans="1:18" s="144" customFormat="1" ht="12.75" customHeight="1" hidden="1">
      <c r="A70" s="141"/>
      <c r="B70" s="712"/>
      <c r="C70" s="220"/>
      <c r="D70" s="142">
        <f t="shared" si="1"/>
        <v>0</v>
      </c>
      <c r="E70" s="142"/>
      <c r="F70" s="142"/>
      <c r="G70" s="142"/>
      <c r="H70" s="142"/>
      <c r="I70" s="142">
        <f t="shared" si="0"/>
        <v>0</v>
      </c>
      <c r="J70" s="142"/>
      <c r="K70" s="142"/>
      <c r="L70" s="142"/>
      <c r="M70" s="142"/>
      <c r="N70" s="142">
        <f t="shared" si="2"/>
        <v>0</v>
      </c>
      <c r="O70" s="142"/>
      <c r="P70" s="142"/>
      <c r="Q70" s="142"/>
      <c r="R70" s="142"/>
    </row>
    <row r="71" spans="1:18" s="144" customFormat="1" ht="12.75" customHeight="1" hidden="1">
      <c r="A71" s="141"/>
      <c r="B71" s="712"/>
      <c r="C71" s="220"/>
      <c r="D71" s="142">
        <f t="shared" si="1"/>
        <v>0</v>
      </c>
      <c r="E71" s="142"/>
      <c r="F71" s="142"/>
      <c r="G71" s="142"/>
      <c r="H71" s="142"/>
      <c r="I71" s="142">
        <f t="shared" si="0"/>
        <v>0</v>
      </c>
      <c r="J71" s="142"/>
      <c r="K71" s="142"/>
      <c r="L71" s="142"/>
      <c r="M71" s="142"/>
      <c r="N71" s="142">
        <f t="shared" si="2"/>
        <v>0</v>
      </c>
      <c r="O71" s="142"/>
      <c r="P71" s="142"/>
      <c r="Q71" s="142"/>
      <c r="R71" s="142"/>
    </row>
    <row r="72" spans="1:18" s="144" customFormat="1" ht="12.75">
      <c r="A72" s="141"/>
      <c r="B72" s="535" t="s">
        <v>1004</v>
      </c>
      <c r="C72" s="220" t="s">
        <v>1101</v>
      </c>
      <c r="D72" s="142">
        <f t="shared" si="1"/>
        <v>2305700</v>
      </c>
      <c r="E72" s="142"/>
      <c r="F72" s="142"/>
      <c r="G72" s="142">
        <v>2305700</v>
      </c>
      <c r="H72" s="142"/>
      <c r="I72" s="142">
        <f t="shared" si="0"/>
        <v>2305700</v>
      </c>
      <c r="J72" s="142"/>
      <c r="K72" s="142"/>
      <c r="L72" s="142">
        <v>2305700</v>
      </c>
      <c r="M72" s="142"/>
      <c r="N72" s="142">
        <f t="shared" si="2"/>
        <v>2305700</v>
      </c>
      <c r="O72" s="142"/>
      <c r="P72" s="142"/>
      <c r="Q72" s="142">
        <v>2305700</v>
      </c>
      <c r="R72" s="142"/>
    </row>
    <row r="73" spans="1:18" s="144" customFormat="1" ht="12.75">
      <c r="A73" s="537"/>
      <c r="B73" s="536" t="s">
        <v>1005</v>
      </c>
      <c r="C73" s="220" t="s">
        <v>1203</v>
      </c>
      <c r="D73" s="142">
        <f t="shared" si="1"/>
        <v>0</v>
      </c>
      <c r="E73" s="142"/>
      <c r="F73" s="142"/>
      <c r="G73" s="142"/>
      <c r="H73" s="142"/>
      <c r="I73" s="142">
        <f t="shared" si="0"/>
        <v>0</v>
      </c>
      <c r="J73" s="142"/>
      <c r="K73" s="142"/>
      <c r="L73" s="142"/>
      <c r="M73" s="142"/>
      <c r="N73" s="142">
        <f t="shared" si="2"/>
        <v>0</v>
      </c>
      <c r="O73" s="142"/>
      <c r="P73" s="142"/>
      <c r="Q73" s="142"/>
      <c r="R73" s="142"/>
    </row>
    <row r="74" spans="1:18" s="144" customFormat="1" ht="12.75">
      <c r="A74" s="148"/>
      <c r="B74" s="148" t="s">
        <v>451</v>
      </c>
      <c r="C74" s="140"/>
      <c r="D74" s="157">
        <f>SUM(E74:H74)</f>
        <v>4288400</v>
      </c>
      <c r="E74" s="157">
        <f>E16+E23+E29+E39+E41+E45+E47+E59+E62+E12</f>
        <v>0</v>
      </c>
      <c r="F74" s="157">
        <f>F16+F23+F29+F39+F41+F45+F47+F59+F62+F12</f>
        <v>1005100</v>
      </c>
      <c r="G74" s="157">
        <f>G16+G23+G29+G39+G41+G45+G47+G59+G62+G12</f>
        <v>3043300</v>
      </c>
      <c r="H74" s="157">
        <f>H16+H23+H29+H39+H41+H45+H47+H59+H62+H12</f>
        <v>240000</v>
      </c>
      <c r="I74" s="157">
        <f>SUM(J74:M74)</f>
        <v>4266252.95</v>
      </c>
      <c r="J74" s="157">
        <f>J16+J23+J29+J39+J41+J45+J47+J59+J62+J12</f>
        <v>0</v>
      </c>
      <c r="K74" s="157">
        <f>K16+K23+K29+K39+K41+K45+K47+K59+K62+K12</f>
        <v>1005100</v>
      </c>
      <c r="L74" s="157">
        <f>L16+L23+L29+L39+L41+L45+L47+L59+L62+L12</f>
        <v>3029759.75</v>
      </c>
      <c r="M74" s="157">
        <f>M16+M23+M29+M39+M41+M45+M47+M59+M62+M12</f>
        <v>231393.2</v>
      </c>
      <c r="N74" s="157">
        <f>SUM(O74:R74)</f>
        <v>4266252.95</v>
      </c>
      <c r="O74" s="157">
        <f>O16+O23+O29+O39+O41+O45+O47+O59+O62+O12</f>
        <v>0</v>
      </c>
      <c r="P74" s="157">
        <f>P16+P23+P29+P39+P41+P45+P47+P59+P62+P12</f>
        <v>1005100</v>
      </c>
      <c r="Q74" s="157">
        <f>Q16+Q23+Q29+Q39+Q41+Q45+Q47+Q59+Q62+Q12</f>
        <v>3029759.75</v>
      </c>
      <c r="R74" s="157">
        <f>R16+R23+R29+R39+R41+R45+R47+R59+R62+R12</f>
        <v>231393.2</v>
      </c>
    </row>
    <row r="75" spans="1:18" s="540" customFormat="1" ht="15">
      <c r="A75" s="76"/>
      <c r="B75" s="539"/>
      <c r="C75" s="539"/>
      <c r="D75" s="538">
        <f>D11-D74</f>
        <v>0</v>
      </c>
      <c r="E75" s="538">
        <f aca="true" t="shared" si="3" ref="E75:R75">E11-E74</f>
        <v>0</v>
      </c>
      <c r="F75" s="538">
        <f t="shared" si="3"/>
        <v>0</v>
      </c>
      <c r="G75" s="538">
        <f t="shared" si="3"/>
        <v>0</v>
      </c>
      <c r="H75" s="538">
        <f t="shared" si="3"/>
        <v>0</v>
      </c>
      <c r="I75" s="538">
        <f t="shared" si="3"/>
        <v>0</v>
      </c>
      <c r="J75" s="538">
        <f t="shared" si="3"/>
        <v>0</v>
      </c>
      <c r="K75" s="538">
        <f t="shared" si="3"/>
        <v>0</v>
      </c>
      <c r="L75" s="538">
        <f t="shared" si="3"/>
        <v>0</v>
      </c>
      <c r="M75" s="538">
        <f t="shared" si="3"/>
        <v>0</v>
      </c>
      <c r="N75" s="538">
        <f t="shared" si="3"/>
        <v>0</v>
      </c>
      <c r="O75" s="538">
        <f t="shared" si="3"/>
        <v>0</v>
      </c>
      <c r="P75" s="538">
        <f t="shared" si="3"/>
        <v>0</v>
      </c>
      <c r="Q75" s="538">
        <f t="shared" si="3"/>
        <v>0</v>
      </c>
      <c r="R75" s="538">
        <f t="shared" si="3"/>
        <v>0</v>
      </c>
    </row>
    <row r="76" spans="2:5" ht="12.75">
      <c r="B76" s="58" t="s">
        <v>1102</v>
      </c>
      <c r="D76" s="57"/>
      <c r="E76" s="57"/>
    </row>
    <row r="77" ht="12.75">
      <c r="B77" s="136"/>
    </row>
    <row r="78" ht="12.75">
      <c r="B78" s="58" t="s">
        <v>443</v>
      </c>
    </row>
    <row r="79" ht="12.75">
      <c r="B79" s="136"/>
    </row>
    <row r="80" ht="12.75">
      <c r="B80" s="58" t="s">
        <v>454</v>
      </c>
    </row>
    <row r="81" ht="12.75">
      <c r="B81" s="136"/>
    </row>
  </sheetData>
  <sheetProtection/>
  <mergeCells count="28">
    <mergeCell ref="M7:M8"/>
    <mergeCell ref="R7:R8"/>
    <mergeCell ref="E7:E8"/>
    <mergeCell ref="J7:J8"/>
    <mergeCell ref="N7:N8"/>
    <mergeCell ref="O7:O8"/>
    <mergeCell ref="P7:P8"/>
    <mergeCell ref="Q7:Q8"/>
    <mergeCell ref="B63:B64"/>
    <mergeCell ref="B65:B66"/>
    <mergeCell ref="B67:B71"/>
    <mergeCell ref="L7:L8"/>
    <mergeCell ref="C6:C8"/>
    <mergeCell ref="B10:R10"/>
    <mergeCell ref="D6:H6"/>
    <mergeCell ref="I6:M6"/>
    <mergeCell ref="N6:R6"/>
    <mergeCell ref="H7:H8"/>
    <mergeCell ref="A2:Q2"/>
    <mergeCell ref="A3:Q3"/>
    <mergeCell ref="A4:Q4"/>
    <mergeCell ref="A6:A8"/>
    <mergeCell ref="G7:G8"/>
    <mergeCell ref="D7:D8"/>
    <mergeCell ref="F7:F8"/>
    <mergeCell ref="I7:I8"/>
    <mergeCell ref="K7:K8"/>
    <mergeCell ref="B6:B8"/>
  </mergeCells>
  <printOptions/>
  <pageMargins left="0.21" right="0.16" top="0.55" bottom="0.52" header="0.31" footer="0.16"/>
  <pageSetup fitToHeight="3"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Солодова</cp:lastModifiedBy>
  <cp:lastPrinted>2016-01-15T12:56:35Z</cp:lastPrinted>
  <dcterms:created xsi:type="dcterms:W3CDTF">1999-06-18T11:49:53Z</dcterms:created>
  <dcterms:modified xsi:type="dcterms:W3CDTF">2016-02-09T14:49:55Z</dcterms:modified>
  <cp:category/>
  <cp:version/>
  <cp:contentType/>
  <cp:contentStatus/>
</cp:coreProperties>
</file>