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14175" windowHeight="7500"/>
  </bookViews>
  <sheets>
    <sheet name="15 таблица  (2)" sheetId="5" r:id="rId1"/>
  </sheets>
  <externalReferences>
    <externalReference r:id="rId2"/>
  </externalReferences>
  <definedNames>
    <definedName name="_GoBack" localSheetId="0">'15 таблица  (2)'!#REF!</definedName>
    <definedName name="_xlnm.Print_Titles" localSheetId="0">'15 таблица  (2)'!$9:$10</definedName>
    <definedName name="_xlnm.Print_Area" localSheetId="0">'15 таблица  (2)'!$A$3:$I$177</definedName>
  </definedNames>
  <calcPr calcId="144525"/>
</workbook>
</file>

<file path=xl/calcChain.xml><?xml version="1.0" encoding="utf-8"?>
<calcChain xmlns="http://schemas.openxmlformats.org/spreadsheetml/2006/main">
  <c r="H12" i="5" l="1"/>
  <c r="H11" i="5"/>
  <c r="F11" i="5"/>
  <c r="I11" i="5"/>
  <c r="E87" i="5" l="1"/>
  <c r="E142" i="5"/>
  <c r="E141" i="5"/>
  <c r="E140" i="5"/>
  <c r="E132" i="5"/>
  <c r="E23" i="5"/>
  <c r="E28" i="5"/>
  <c r="E112" i="5"/>
  <c r="E108" i="5"/>
  <c r="E107" i="5"/>
  <c r="E62" i="5"/>
  <c r="E57" i="5"/>
  <c r="E32" i="5"/>
  <c r="E27" i="5"/>
  <c r="E26" i="5"/>
  <c r="D127" i="5" l="1"/>
  <c r="D26" i="5" l="1"/>
  <c r="D56" i="5"/>
  <c r="D51" i="5" s="1"/>
  <c r="E51" i="5" l="1"/>
  <c r="D53" i="5"/>
  <c r="E53" i="5"/>
  <c r="D52" i="5"/>
  <c r="D50" i="5"/>
  <c r="E50" i="5"/>
  <c r="C53" i="5"/>
  <c r="C52" i="5"/>
  <c r="C50" i="5"/>
  <c r="C51" i="5"/>
  <c r="E94" i="5"/>
  <c r="D94" i="5"/>
  <c r="C94" i="5"/>
  <c r="E89" i="5"/>
  <c r="D89" i="5"/>
  <c r="C89" i="5"/>
  <c r="E52" i="5" l="1"/>
  <c r="F58" i="5"/>
  <c r="H58" i="5" s="1"/>
  <c r="E186" i="5"/>
  <c r="E187" i="5"/>
  <c r="C186" i="5"/>
  <c r="C188" i="5" s="1"/>
  <c r="E185" i="5"/>
  <c r="E184" i="5"/>
  <c r="C179" i="5"/>
  <c r="I158" i="5"/>
  <c r="F158" i="5"/>
  <c r="H158" i="5" s="1"/>
  <c r="I157" i="5"/>
  <c r="F157" i="5"/>
  <c r="H157" i="5" s="1"/>
  <c r="I156" i="5"/>
  <c r="F156" i="5"/>
  <c r="H156" i="5" s="1"/>
  <c r="I155" i="5"/>
  <c r="F155" i="5"/>
  <c r="H155" i="5" s="1"/>
  <c r="E154" i="5"/>
  <c r="D154" i="5"/>
  <c r="C154" i="5"/>
  <c r="I154" i="5" s="1"/>
  <c r="I153" i="5"/>
  <c r="F153" i="5"/>
  <c r="H153" i="5" s="1"/>
  <c r="I152" i="5"/>
  <c r="F152" i="5"/>
  <c r="H152" i="5" s="1"/>
  <c r="I151" i="5"/>
  <c r="F151" i="5"/>
  <c r="H151" i="5" s="1"/>
  <c r="I150" i="5"/>
  <c r="F150" i="5"/>
  <c r="H150" i="5" s="1"/>
  <c r="E149" i="5"/>
  <c r="D149" i="5"/>
  <c r="C149" i="5"/>
  <c r="I148" i="5"/>
  <c r="F148" i="5"/>
  <c r="H148" i="5" s="1"/>
  <c r="I147" i="5"/>
  <c r="F147" i="5"/>
  <c r="H147" i="5" s="1"/>
  <c r="I146" i="5"/>
  <c r="F146" i="5"/>
  <c r="H146" i="5" s="1"/>
  <c r="I145" i="5"/>
  <c r="F145" i="5"/>
  <c r="H145" i="5" s="1"/>
  <c r="E144" i="5"/>
  <c r="D144" i="5"/>
  <c r="C144" i="5"/>
  <c r="I144" i="5" s="1"/>
  <c r="I143" i="5"/>
  <c r="F143" i="5"/>
  <c r="H143" i="5" s="1"/>
  <c r="G142" i="5"/>
  <c r="F142" i="5"/>
  <c r="F141" i="5"/>
  <c r="H141" i="5" s="1"/>
  <c r="F140" i="5"/>
  <c r="H140" i="5" s="1"/>
  <c r="D139" i="5"/>
  <c r="C139" i="5"/>
  <c r="I138" i="5"/>
  <c r="F138" i="5"/>
  <c r="H138" i="5" s="1"/>
  <c r="I137" i="5"/>
  <c r="G137" i="5"/>
  <c r="F137" i="5"/>
  <c r="I136" i="5"/>
  <c r="F136" i="5"/>
  <c r="H136" i="5" s="1"/>
  <c r="I135" i="5"/>
  <c r="F135" i="5"/>
  <c r="H135" i="5" s="1"/>
  <c r="E134" i="5"/>
  <c r="D134" i="5"/>
  <c r="C134" i="5"/>
  <c r="I134" i="5" s="1"/>
  <c r="I133" i="5"/>
  <c r="F133" i="5"/>
  <c r="H133" i="5" s="1"/>
  <c r="G132" i="5"/>
  <c r="E129" i="5"/>
  <c r="I131" i="5"/>
  <c r="F131" i="5"/>
  <c r="H131" i="5" s="1"/>
  <c r="I130" i="5"/>
  <c r="F130" i="5"/>
  <c r="H130" i="5" s="1"/>
  <c r="D129" i="5"/>
  <c r="C129" i="5"/>
  <c r="I128" i="5"/>
  <c r="F128" i="5"/>
  <c r="H128" i="5" s="1"/>
  <c r="I127" i="5"/>
  <c r="G127" i="5"/>
  <c r="F127" i="5"/>
  <c r="I126" i="5"/>
  <c r="F126" i="5"/>
  <c r="H126" i="5" s="1"/>
  <c r="I125" i="5"/>
  <c r="F125" i="5"/>
  <c r="H125" i="5" s="1"/>
  <c r="E124" i="5"/>
  <c r="D124" i="5"/>
  <c r="C124" i="5"/>
  <c r="E123" i="5"/>
  <c r="D123" i="5"/>
  <c r="C123" i="5"/>
  <c r="D122" i="5"/>
  <c r="C122" i="5"/>
  <c r="E121" i="5"/>
  <c r="D121" i="5"/>
  <c r="C121" i="5"/>
  <c r="D120" i="5"/>
  <c r="C120" i="5"/>
  <c r="I118" i="5"/>
  <c r="F118" i="5"/>
  <c r="H118" i="5" s="1"/>
  <c r="I117" i="5"/>
  <c r="G117" i="5"/>
  <c r="F117" i="5"/>
  <c r="I116" i="5"/>
  <c r="F116" i="5"/>
  <c r="H116" i="5" s="1"/>
  <c r="I115" i="5"/>
  <c r="F115" i="5"/>
  <c r="H115" i="5" s="1"/>
  <c r="E114" i="5"/>
  <c r="D114" i="5"/>
  <c r="C114" i="5"/>
  <c r="I113" i="5"/>
  <c r="F113" i="5"/>
  <c r="H113" i="5" s="1"/>
  <c r="G112" i="5"/>
  <c r="E109" i="5"/>
  <c r="I111" i="5"/>
  <c r="F111" i="5"/>
  <c r="H111" i="5" s="1"/>
  <c r="I110" i="5"/>
  <c r="F110" i="5"/>
  <c r="H110" i="5" s="1"/>
  <c r="D109" i="5"/>
  <c r="C109" i="5"/>
  <c r="F108" i="5"/>
  <c r="H108" i="5" s="1"/>
  <c r="G107" i="5"/>
  <c r="F107" i="5"/>
  <c r="I107" i="5"/>
  <c r="I106" i="5"/>
  <c r="F106" i="5"/>
  <c r="H106" i="5" s="1"/>
  <c r="I105" i="5"/>
  <c r="F105" i="5"/>
  <c r="H105" i="5" s="1"/>
  <c r="D104" i="5"/>
  <c r="C104" i="5"/>
  <c r="C99" i="5" s="1"/>
  <c r="D103" i="5"/>
  <c r="C103" i="5"/>
  <c r="D102" i="5"/>
  <c r="C102" i="5"/>
  <c r="E101" i="5"/>
  <c r="D101" i="5"/>
  <c r="C101" i="5"/>
  <c r="E100" i="5"/>
  <c r="D100" i="5"/>
  <c r="C100" i="5"/>
  <c r="I88" i="5"/>
  <c r="F88" i="5"/>
  <c r="H88" i="5" s="1"/>
  <c r="I87" i="5"/>
  <c r="G87" i="5"/>
  <c r="F87" i="5"/>
  <c r="I86" i="5"/>
  <c r="F86" i="5"/>
  <c r="H86" i="5" s="1"/>
  <c r="I85" i="5"/>
  <c r="F85" i="5"/>
  <c r="H85" i="5" s="1"/>
  <c r="E84" i="5"/>
  <c r="D84" i="5"/>
  <c r="C84" i="5"/>
  <c r="I83" i="5"/>
  <c r="F83" i="5"/>
  <c r="H83" i="5" s="1"/>
  <c r="I82" i="5"/>
  <c r="F82" i="5"/>
  <c r="H82" i="5" s="1"/>
  <c r="I81" i="5"/>
  <c r="F81" i="5"/>
  <c r="H81" i="5" s="1"/>
  <c r="I80" i="5"/>
  <c r="F80" i="5"/>
  <c r="H80" i="5" s="1"/>
  <c r="E79" i="5"/>
  <c r="D79" i="5"/>
  <c r="C79" i="5"/>
  <c r="I78" i="5"/>
  <c r="F78" i="5"/>
  <c r="H78" i="5" s="1"/>
  <c r="I77" i="5"/>
  <c r="F77" i="5"/>
  <c r="H77" i="5" s="1"/>
  <c r="I76" i="5"/>
  <c r="F76" i="5"/>
  <c r="H76" i="5" s="1"/>
  <c r="I75" i="5"/>
  <c r="F75" i="5"/>
  <c r="H75" i="5" s="1"/>
  <c r="E74" i="5"/>
  <c r="D74" i="5"/>
  <c r="C74" i="5"/>
  <c r="I73" i="5"/>
  <c r="F73" i="5"/>
  <c r="H73" i="5" s="1"/>
  <c r="I72" i="5"/>
  <c r="F72" i="5"/>
  <c r="H72" i="5" s="1"/>
  <c r="I71" i="5"/>
  <c r="F71" i="5"/>
  <c r="H71" i="5" s="1"/>
  <c r="I70" i="5"/>
  <c r="F70" i="5"/>
  <c r="H70" i="5" s="1"/>
  <c r="E69" i="5"/>
  <c r="D69" i="5"/>
  <c r="C69" i="5"/>
  <c r="I68" i="5"/>
  <c r="F68" i="5"/>
  <c r="H68" i="5" s="1"/>
  <c r="I67" i="5"/>
  <c r="F67" i="5"/>
  <c r="H67" i="5" s="1"/>
  <c r="I66" i="5"/>
  <c r="F66" i="5"/>
  <c r="H66" i="5" s="1"/>
  <c r="I65" i="5"/>
  <c r="F65" i="5"/>
  <c r="H65" i="5" s="1"/>
  <c r="E64" i="5"/>
  <c r="D64" i="5"/>
  <c r="C64" i="5"/>
  <c r="I63" i="5"/>
  <c r="F63" i="5"/>
  <c r="H63" i="5" s="1"/>
  <c r="G62" i="5"/>
  <c r="I62" i="5"/>
  <c r="I61" i="5"/>
  <c r="F61" i="5"/>
  <c r="H61" i="5" s="1"/>
  <c r="I60" i="5"/>
  <c r="F60" i="5"/>
  <c r="H60" i="5" s="1"/>
  <c r="E59" i="5"/>
  <c r="D59" i="5"/>
  <c r="C59" i="5"/>
  <c r="G57" i="5"/>
  <c r="I57" i="5"/>
  <c r="I56" i="5"/>
  <c r="F56" i="5"/>
  <c r="H56" i="5" s="1"/>
  <c r="I55" i="5"/>
  <c r="F55" i="5"/>
  <c r="H55" i="5" s="1"/>
  <c r="D54" i="5"/>
  <c r="C54" i="5"/>
  <c r="I48" i="5"/>
  <c r="F48" i="5"/>
  <c r="H48" i="5" s="1"/>
  <c r="I47" i="5"/>
  <c r="F47" i="5"/>
  <c r="H47" i="5" s="1"/>
  <c r="I46" i="5"/>
  <c r="F46" i="5"/>
  <c r="H46" i="5" s="1"/>
  <c r="I45" i="5"/>
  <c r="F45" i="5"/>
  <c r="H45" i="5" s="1"/>
  <c r="E44" i="5"/>
  <c r="D44" i="5"/>
  <c r="C44" i="5"/>
  <c r="I43" i="5"/>
  <c r="F43" i="5"/>
  <c r="H43" i="5" s="1"/>
  <c r="I42" i="5"/>
  <c r="F42" i="5"/>
  <c r="H42" i="5" s="1"/>
  <c r="I41" i="5"/>
  <c r="F41" i="5"/>
  <c r="H41" i="5" s="1"/>
  <c r="I40" i="5"/>
  <c r="F40" i="5"/>
  <c r="H40" i="5" s="1"/>
  <c r="E39" i="5"/>
  <c r="D39" i="5"/>
  <c r="C39" i="5"/>
  <c r="I38" i="5"/>
  <c r="F38" i="5"/>
  <c r="H38" i="5" s="1"/>
  <c r="I37" i="5"/>
  <c r="F37" i="5"/>
  <c r="H37" i="5" s="1"/>
  <c r="I36" i="5"/>
  <c r="F36" i="5"/>
  <c r="H36" i="5" s="1"/>
  <c r="I35" i="5"/>
  <c r="F35" i="5"/>
  <c r="H35" i="5" s="1"/>
  <c r="E34" i="5"/>
  <c r="D34" i="5"/>
  <c r="C34" i="5"/>
  <c r="I33" i="5"/>
  <c r="F33" i="5"/>
  <c r="H33" i="5" s="1"/>
  <c r="G32" i="5"/>
  <c r="F32" i="5"/>
  <c r="I31" i="5"/>
  <c r="F31" i="5"/>
  <c r="H31" i="5" s="1"/>
  <c r="I30" i="5"/>
  <c r="F30" i="5"/>
  <c r="H30" i="5" s="1"/>
  <c r="D29" i="5"/>
  <c r="C29" i="5"/>
  <c r="I28" i="5"/>
  <c r="F28" i="5"/>
  <c r="H28" i="5" s="1"/>
  <c r="G27" i="5"/>
  <c r="E180" i="5"/>
  <c r="F26" i="5"/>
  <c r="H26" i="5" s="1"/>
  <c r="I25" i="5"/>
  <c r="F25" i="5"/>
  <c r="H25" i="5" s="1"/>
  <c r="D24" i="5"/>
  <c r="C24" i="5"/>
  <c r="D23" i="5"/>
  <c r="D18" i="5" s="1"/>
  <c r="C23" i="5"/>
  <c r="D22" i="5"/>
  <c r="C22" i="5"/>
  <c r="D21" i="5"/>
  <c r="C21" i="5"/>
  <c r="E20" i="5"/>
  <c r="D20" i="5"/>
  <c r="D12" i="5" s="1"/>
  <c r="C20" i="5"/>
  <c r="I17" i="5"/>
  <c r="F17" i="5"/>
  <c r="H17" i="5" s="1"/>
  <c r="I15" i="5"/>
  <c r="F15" i="5"/>
  <c r="H15" i="5" s="1"/>
  <c r="I13" i="5"/>
  <c r="F13" i="5"/>
  <c r="H13" i="5" s="1"/>
  <c r="D49" i="5" l="1"/>
  <c r="C12" i="5"/>
  <c r="F59" i="5"/>
  <c r="H59" i="5" s="1"/>
  <c r="C49" i="5"/>
  <c r="H87" i="5"/>
  <c r="F134" i="5"/>
  <c r="H134" i="5" s="1"/>
  <c r="F121" i="5"/>
  <c r="H121" i="5" s="1"/>
  <c r="F124" i="5"/>
  <c r="H124" i="5" s="1"/>
  <c r="F100" i="5"/>
  <c r="H100" i="5" s="1"/>
  <c r="F52" i="5"/>
  <c r="H52" i="5" s="1"/>
  <c r="F50" i="5"/>
  <c r="H50" i="5" s="1"/>
  <c r="C16" i="5"/>
  <c r="F129" i="5"/>
  <c r="H129" i="5" s="1"/>
  <c r="I69" i="5"/>
  <c r="I79" i="5"/>
  <c r="I20" i="5"/>
  <c r="F23" i="5"/>
  <c r="H23" i="5" s="1"/>
  <c r="C19" i="5"/>
  <c r="F34" i="5"/>
  <c r="H34" i="5" s="1"/>
  <c r="F44" i="5"/>
  <c r="H44" i="5" s="1"/>
  <c r="F51" i="5"/>
  <c r="H51" i="5" s="1"/>
  <c r="F64" i="5"/>
  <c r="H64" i="5" s="1"/>
  <c r="F74" i="5"/>
  <c r="H74" i="5" s="1"/>
  <c r="F101" i="5"/>
  <c r="H101" i="5" s="1"/>
  <c r="E102" i="5"/>
  <c r="F102" i="5" s="1"/>
  <c r="H102" i="5" s="1"/>
  <c r="H107" i="5"/>
  <c r="F109" i="5"/>
  <c r="H109" i="5" s="1"/>
  <c r="F112" i="5"/>
  <c r="H112" i="5" s="1"/>
  <c r="I114" i="5"/>
  <c r="C119" i="5"/>
  <c r="H127" i="5"/>
  <c r="H137" i="5"/>
  <c r="E139" i="5"/>
  <c r="I139" i="5" s="1"/>
  <c r="F144" i="5"/>
  <c r="H144" i="5" s="1"/>
  <c r="F154" i="5"/>
  <c r="H154" i="5" s="1"/>
  <c r="F149" i="5"/>
  <c r="H149" i="5" s="1"/>
  <c r="F84" i="5"/>
  <c r="H84" i="5" s="1"/>
  <c r="I34" i="5"/>
  <c r="I39" i="5"/>
  <c r="I44" i="5"/>
  <c r="I50" i="5"/>
  <c r="I52" i="5"/>
  <c r="G11" i="5"/>
  <c r="I64" i="5"/>
  <c r="I74" i="5"/>
  <c r="C14" i="5"/>
  <c r="I101" i="5"/>
  <c r="C18" i="5"/>
  <c r="I109" i="5"/>
  <c r="F114" i="5"/>
  <c r="H114" i="5" s="1"/>
  <c r="H117" i="5"/>
  <c r="I121" i="5"/>
  <c r="F123" i="5"/>
  <c r="H123" i="5" s="1"/>
  <c r="I124" i="5"/>
  <c r="F132" i="5"/>
  <c r="H132" i="5" s="1"/>
  <c r="H142" i="5"/>
  <c r="H32" i="5"/>
  <c r="F39" i="5"/>
  <c r="H39" i="5" s="1"/>
  <c r="I51" i="5"/>
  <c r="I53" i="5"/>
  <c r="I59" i="5"/>
  <c r="F79" i="5"/>
  <c r="H79" i="5" s="1"/>
  <c r="I84" i="5"/>
  <c r="I100" i="5"/>
  <c r="I102" i="5"/>
  <c r="I123" i="5"/>
  <c r="I149" i="5"/>
  <c r="F53" i="5"/>
  <c r="H53" i="5" s="1"/>
  <c r="E54" i="5"/>
  <c r="E49" i="5" s="1"/>
  <c r="I58" i="5"/>
  <c r="E188" i="5"/>
  <c r="E183" i="5"/>
  <c r="I108" i="5"/>
  <c r="E104" i="5"/>
  <c r="I104" i="5" s="1"/>
  <c r="I129" i="5"/>
  <c r="I27" i="5"/>
  <c r="I142" i="5"/>
  <c r="D16" i="5"/>
  <c r="I112" i="5"/>
  <c r="D119" i="5"/>
  <c r="I132" i="5"/>
  <c r="I140" i="5"/>
  <c r="E182" i="5"/>
  <c r="D14" i="5"/>
  <c r="D19" i="5"/>
  <c r="F20" i="5"/>
  <c r="H20" i="5" s="1"/>
  <c r="I23" i="5"/>
  <c r="E29" i="5"/>
  <c r="F57" i="5"/>
  <c r="H57" i="5" s="1"/>
  <c r="F62" i="5"/>
  <c r="H62" i="5" s="1"/>
  <c r="F69" i="5"/>
  <c r="H69" i="5" s="1"/>
  <c r="E103" i="5"/>
  <c r="E18" i="5" s="1"/>
  <c r="E120" i="5"/>
  <c r="E122" i="5"/>
  <c r="E181" i="5"/>
  <c r="I32" i="5"/>
  <c r="E190" i="5"/>
  <c r="E21" i="5"/>
  <c r="I26" i="5"/>
  <c r="I141" i="5"/>
  <c r="E22" i="5"/>
  <c r="E24" i="5"/>
  <c r="F24" i="5" s="1"/>
  <c r="H24" i="5" s="1"/>
  <c r="F27" i="5"/>
  <c r="H27" i="5" s="1"/>
  <c r="D99" i="5"/>
  <c r="E119" i="5" l="1"/>
  <c r="I119" i="5" s="1"/>
  <c r="E16" i="5"/>
  <c r="I18" i="5"/>
  <c r="F139" i="5"/>
  <c r="H139" i="5" s="1"/>
  <c r="C11" i="5"/>
  <c r="F104" i="5"/>
  <c r="H104" i="5" s="1"/>
  <c r="E179" i="5"/>
  <c r="E178" i="5" s="1"/>
  <c r="I54" i="5"/>
  <c r="F54" i="5"/>
  <c r="H54" i="5" s="1"/>
  <c r="E99" i="5"/>
  <c r="I99" i="5" s="1"/>
  <c r="I120" i="5"/>
  <c r="F120" i="5"/>
  <c r="H120" i="5" s="1"/>
  <c r="E19" i="5"/>
  <c r="F19" i="5" s="1"/>
  <c r="H19" i="5" s="1"/>
  <c r="I24" i="5"/>
  <c r="F21" i="5"/>
  <c r="H21" i="5" s="1"/>
  <c r="I21" i="5"/>
  <c r="E14" i="5"/>
  <c r="I14" i="5" s="1"/>
  <c r="I122" i="5"/>
  <c r="F122" i="5"/>
  <c r="H122" i="5" s="1"/>
  <c r="I29" i="5"/>
  <c r="F29" i="5"/>
  <c r="H29" i="5" s="1"/>
  <c r="E12" i="5"/>
  <c r="F18" i="5"/>
  <c r="H18" i="5" s="1"/>
  <c r="I22" i="5"/>
  <c r="I103" i="5"/>
  <c r="F103" i="5"/>
  <c r="H103" i="5" s="1"/>
  <c r="D11" i="5"/>
  <c r="F22" i="5"/>
  <c r="H22" i="5" s="1"/>
  <c r="I16" i="5" l="1"/>
  <c r="F119" i="5"/>
  <c r="H119" i="5" s="1"/>
  <c r="F14" i="5"/>
  <c r="H14" i="5" s="1"/>
  <c r="F49" i="5"/>
  <c r="H49" i="5" s="1"/>
  <c r="I49" i="5"/>
  <c r="F99" i="5"/>
  <c r="H99" i="5" s="1"/>
  <c r="E11" i="5"/>
  <c r="I19" i="5"/>
  <c r="F16" i="5"/>
  <c r="H16" i="5" s="1"/>
  <c r="I12" i="5"/>
  <c r="F12" i="5"/>
</calcChain>
</file>

<file path=xl/sharedStrings.xml><?xml version="1.0" encoding="utf-8"?>
<sst xmlns="http://schemas.openxmlformats.org/spreadsheetml/2006/main" count="200" uniqueCount="61">
  <si>
    <t>Источники финансирования</t>
  </si>
  <si>
    <t xml:space="preserve">всего                 </t>
  </si>
  <si>
    <t>федеральный бюджет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</si>
  <si>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</si>
  <si>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ВЦП</t>
  </si>
  <si>
    <t>Муниципальная программа города Волгодонска "Развитие образования в городе Волгодонске"</t>
  </si>
  <si>
    <t>Таблица № 15</t>
  </si>
  <si>
    <t>Объем расходов (тыс.руб.), предусмотренных</t>
  </si>
  <si>
    <t xml:space="preserve"> муниципальной программой </t>
  </si>
  <si>
    <t>Кассовые расходы (тыс.руб.)</t>
  </si>
  <si>
    <t>областной бюджет</t>
  </si>
  <si>
    <t>федеральный бюджет,</t>
  </si>
  <si>
    <t>из них неиспользованные средства отчетного финансового года</t>
  </si>
  <si>
    <t>местный бюджет,</t>
  </si>
  <si>
    <t>областной бюджет,</t>
  </si>
  <si>
    <t>местный бюджет</t>
  </si>
  <si>
    <t>СВЕДЕНИЯ</t>
  </si>
  <si>
    <t>Подпрограмма 1 "Дошкольное образование"</t>
  </si>
  <si>
    <t>Основное мероприятие 1.1. Обеспечение гарантий предоставления доступного и качественного дошкольного образования</t>
  </si>
  <si>
    <t>Основное мероприятие 1.2. Обеспечение первичных мер пожарной безопасности</t>
  </si>
  <si>
    <t>Основное мероприятие 1.3.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электрическим сетям строящегося детского сада по пер. Некрасова, д. 1 в городе Волгодонске</t>
  </si>
  <si>
    <t>Основное мероприятия 1.4. Мероприятия по модернизации региональных систем дошкольного образования</t>
  </si>
  <si>
    <t>Подпрограмма 2 «Общее образование»</t>
  </si>
  <si>
    <t>Основное мероприятие 2.1. Обеспечение гарантий предоставления доступного и качественного общего образования</t>
  </si>
  <si>
    <t>Основное мероприятие 2.2. Обеспечение первичных мер пожарной безопасности</t>
  </si>
  <si>
    <t xml:space="preserve">Основное мероприятие 2.3. Софинансирование расходов на оплату услуг доступа к информационно-телеккомуникационной сети «Интернет»
</t>
  </si>
  <si>
    <t>Основное мероприятие 2.4. Софинансирование расходов на реализацию проекта «Всеобуч по плаванию»</t>
  </si>
  <si>
    <t xml:space="preserve">Основное мероприятие 2.5. Софинансирование расходов на мероприятия по устройству ограждений территорий муниципальных общеобразовательных учреждений
</t>
  </si>
  <si>
    <t>Основное мероприятие 2.6. Софинансирование расходов на организацию отдыха детей в каникулярное время</t>
  </si>
  <si>
    <t>Подпрограмма 3 «Дополнительное образование детей»</t>
  </si>
  <si>
    <t xml:space="preserve">Основное мероприятие 3.1. Обеспечение гарантий предоставления доступного и качественного дополнительного образования детей
</t>
  </si>
  <si>
    <t>Основное мероприятие 3.2. Обеспечение первичных мер пожарной безопасности</t>
  </si>
  <si>
    <t>Подпрограмма 4 «Охрана семьи и детства, другие вопросы в сфере образования»</t>
  </si>
  <si>
    <t>Основное мероприятие 4.1. Осуществление психолого – педагогического, программно - методического сопровождения деятельности муниципальных бюджетных учреждений</t>
  </si>
  <si>
    <t>Основное мероприятие 4.2. Обеспечение первичных мер пожарной безопасности</t>
  </si>
  <si>
    <t>Основное мероприятие 4.3. Информационное, программное и материально-техническое обеспечение</t>
  </si>
  <si>
    <t>Основное мероприятие 4.4. Обеспечение реализации подпрограммы</t>
  </si>
  <si>
    <t xml:space="preserve">Основное мероприятие 4.5. Организация повышения квалификации </t>
  </si>
  <si>
    <t>Основное мероприятие 4.6. Премии главы Администрации города  Волгодонска лучшим педагогическим работникам муниципальных образовательных учреждений</t>
  </si>
  <si>
    <t>Основное мероприятие 2.7. Организация и проведение мероприятий с детьми</t>
  </si>
  <si>
    <t>Основное мероприятие 3.3. Организация и проведение мероприятий с детьми</t>
  </si>
  <si>
    <t>Основное мероприятие 4.7. Организация и проведение мероприятий с детьми</t>
  </si>
  <si>
    <t>Основное мероприятие 1.5 Возврат в систему дошкольного образования зданий, используемых не по целевому назначению</t>
  </si>
  <si>
    <t>Начальник</t>
  </si>
  <si>
    <t xml:space="preserve">Управления образования г.Волгодонска  </t>
  </si>
  <si>
    <t>СОГЛАСОВАНО :</t>
  </si>
  <si>
    <t>из них неиспользованные расходные обязательства  отчетного финансового года</t>
  </si>
  <si>
    <t>Е.Н.Тимохина</t>
  </si>
  <si>
    <t>М.А.Вялых</t>
  </si>
  <si>
    <t>сводной бюджетной росписью</t>
  </si>
  <si>
    <t xml:space="preserve">кредиторка </t>
  </si>
  <si>
    <t xml:space="preserve">остаток лимитов </t>
  </si>
  <si>
    <t>%</t>
  </si>
  <si>
    <t>Основное мероприятие 2.8. Софинансирование расходов на приобретение аппаратно - программных комплексов доврачебной диагностики состояния здоровья обучающихся</t>
  </si>
  <si>
    <t>Основное мероприятие 2.9.                   Выполнение работ по обследованию несущей способности фундаментов и конструкций свайного поля, расположенного в микрорайоне "В-9" г.Волгодонска Ростовской области</t>
  </si>
  <si>
    <t>Начальник  Финансового</t>
  </si>
  <si>
    <t xml:space="preserve">управления  города Волгодонска  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</si>
  <si>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"Развитие образования в городе Волгодонске" за 9 месяцев 2016 года</t>
  </si>
  <si>
    <t>Заместитель</t>
  </si>
  <si>
    <t xml:space="preserve">главного  бухгалтера </t>
  </si>
  <si>
    <t xml:space="preserve">О.В. Король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</si>
</sst>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Alignment="1">
      <alignment wrapText="1"/>
    </xf>
    <xf numFmtId="4" fontId="3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5" fontId="0" fillId="0" borderId="0" xfId="0" applyNumberFormat="1" applyFont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4" fontId="0" fillId="0" borderId="0" xfId="0" applyNumberFormat="1" applyFont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72;%2011%20(&#1057;&#1074;&#1077;&#1076;&#1077;&#1085;&#1080;&#1103;%20&#1087;&#1086;%20&#1082;&#1088;&#1077;&#1076;&#1080;&#1090;.&#1079;&#1072;&#1076;&#1086;&#1083;&#1078;.)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D12">
            <v>5272.1462499999998</v>
          </cell>
        </row>
        <row r="13">
          <cell r="D13">
            <v>234.15906000000001</v>
          </cell>
        </row>
        <row r="15">
          <cell r="D15">
            <v>6082.9590100000005</v>
          </cell>
        </row>
        <row r="16">
          <cell r="D16">
            <v>476.52044000000001</v>
          </cell>
        </row>
        <row r="17">
          <cell r="D17">
            <v>8</v>
          </cell>
        </row>
        <row r="19">
          <cell r="D19">
            <v>2448.9226399999998</v>
          </cell>
        </row>
        <row r="20">
          <cell r="D20">
            <v>81.37276</v>
          </cell>
        </row>
        <row r="23">
          <cell r="D23">
            <v>109.57098000000001</v>
          </cell>
        </row>
        <row r="24">
          <cell r="D24">
            <v>0.32400000000000001</v>
          </cell>
        </row>
        <row r="25">
          <cell r="D25">
            <v>99.145589999999999</v>
          </cell>
        </row>
        <row r="26">
          <cell r="D26">
            <v>583.14880000000005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0"/>
  <sheetViews>
    <sheetView tabSelected="1" view="pageBreakPreview" topLeftCell="B9" zoomScale="106" zoomScaleNormal="73" zoomScaleSheetLayoutView="106" workbookViewId="0">
      <selection activeCell="I11" sqref="I11"/>
    </sheetView>
  </sheetViews>
  <sheetFormatPr defaultRowHeight="15" outlineLevelCol="1" x14ac:dyDescent="0.25"/>
  <cols>
    <col min="1" max="1" width="37.42578125" style="5" customWidth="1"/>
    <col min="2" max="2" width="25.42578125" style="5" customWidth="1"/>
    <col min="3" max="3" width="17.28515625" style="5" customWidth="1"/>
    <col min="4" max="4" width="17.140625" style="5" customWidth="1"/>
    <col min="5" max="5" width="19" style="5" customWidth="1"/>
    <col min="6" max="6" width="10.5703125" style="1" customWidth="1" outlineLevel="1"/>
    <col min="7" max="7" width="12.42578125" style="1" hidden="1" customWidth="1" outlineLevel="1"/>
    <col min="8" max="8" width="10.5703125" style="1" hidden="1" customWidth="1" outlineLevel="1"/>
    <col min="9" max="9" width="13.7109375" style="1" customWidth="1" outlineLevel="1"/>
    <col min="10" max="10" width="13.28515625" style="1" customWidth="1"/>
    <col min="11" max="16384" width="9.140625" style="1"/>
  </cols>
  <sheetData>
    <row r="1" spans="1:10" hidden="1" x14ac:dyDescent="0.25">
      <c r="A1" s="30"/>
      <c r="B1" s="30"/>
      <c r="C1" s="30"/>
      <c r="D1" s="30"/>
      <c r="E1" s="30"/>
    </row>
    <row r="2" spans="1:10" hidden="1" x14ac:dyDescent="0.25">
      <c r="A2" s="31"/>
      <c r="B2" s="31"/>
      <c r="C2" s="31"/>
      <c r="D2" s="31"/>
      <c r="E2" s="31"/>
    </row>
    <row r="3" spans="1:10" x14ac:dyDescent="0.25">
      <c r="A3" s="17"/>
      <c r="B3" s="17"/>
      <c r="C3" s="24"/>
      <c r="D3" s="24"/>
      <c r="E3" s="24" t="s">
        <v>6</v>
      </c>
    </row>
    <row r="4" spans="1:10" x14ac:dyDescent="0.25">
      <c r="A4" s="31"/>
      <c r="B4" s="31"/>
      <c r="C4" s="31"/>
      <c r="D4" s="31"/>
      <c r="E4" s="31"/>
    </row>
    <row r="5" spans="1:10" ht="17.25" customHeight="1" x14ac:dyDescent="0.25">
      <c r="A5" s="32" t="s">
        <v>16</v>
      </c>
      <c r="B5" s="32"/>
      <c r="C5" s="32"/>
      <c r="D5" s="32"/>
      <c r="E5" s="32"/>
    </row>
    <row r="6" spans="1:10" ht="52.5" customHeight="1" x14ac:dyDescent="0.25">
      <c r="A6" s="32" t="s">
        <v>57</v>
      </c>
      <c r="B6" s="32"/>
      <c r="C6" s="32"/>
      <c r="D6" s="32"/>
      <c r="E6" s="32"/>
      <c r="G6" s="18"/>
    </row>
    <row r="7" spans="1:10" x14ac:dyDescent="0.25">
      <c r="A7" s="29"/>
      <c r="B7" s="29"/>
      <c r="C7" s="29"/>
      <c r="D7" s="29"/>
      <c r="E7" s="29"/>
    </row>
    <row r="8" spans="1:10" ht="35.25" customHeight="1" x14ac:dyDescent="0.25">
      <c r="A8" s="34" t="s">
        <v>4</v>
      </c>
      <c r="B8" s="34" t="s">
        <v>0</v>
      </c>
      <c r="C8" s="34" t="s">
        <v>7</v>
      </c>
      <c r="D8" s="34"/>
      <c r="E8" s="34" t="s">
        <v>9</v>
      </c>
    </row>
    <row r="9" spans="1:10" ht="117.75" customHeight="1" x14ac:dyDescent="0.25">
      <c r="A9" s="34"/>
      <c r="B9" s="34"/>
      <c r="C9" s="25" t="s">
        <v>8</v>
      </c>
      <c r="D9" s="25" t="s">
        <v>49</v>
      </c>
      <c r="E9" s="34"/>
    </row>
    <row r="10" spans="1:10" ht="18" customHeight="1" x14ac:dyDescent="0.25">
      <c r="A10" s="16">
        <v>1</v>
      </c>
      <c r="B10" s="16">
        <v>2</v>
      </c>
      <c r="C10" s="25">
        <v>3</v>
      </c>
      <c r="D10" s="25">
        <v>4</v>
      </c>
      <c r="E10" s="25">
        <v>5</v>
      </c>
      <c r="F10" s="9"/>
      <c r="G10" s="10" t="s">
        <v>50</v>
      </c>
      <c r="H10" s="10" t="s">
        <v>51</v>
      </c>
      <c r="I10" s="12" t="s">
        <v>52</v>
      </c>
    </row>
    <row r="11" spans="1:10" ht="19.5" customHeight="1" x14ac:dyDescent="0.25">
      <c r="A11" s="35" t="s">
        <v>5</v>
      </c>
      <c r="B11" s="15" t="s">
        <v>1</v>
      </c>
      <c r="C11" s="3">
        <f t="shared" ref="C11:E12" si="0">C19+C49+C99+C119</f>
        <v>1720761.8999999997</v>
      </c>
      <c r="D11" s="3">
        <f t="shared" si="0"/>
        <v>1772149.1999999997</v>
      </c>
      <c r="E11" s="3">
        <f t="shared" si="0"/>
        <v>1220149.5</v>
      </c>
      <c r="F11" s="11">
        <f>D11-E11</f>
        <v>551999.69999999972</v>
      </c>
      <c r="G11" s="11">
        <f>G27+G32+G37+G57+G62+G87+G107+G112+G117+G127+G132+G137+G142</f>
        <v>17878.99353</v>
      </c>
      <c r="H11" s="11">
        <f>F11-G11</f>
        <v>534120.70646999974</v>
      </c>
      <c r="I11" s="13">
        <f>E11/C11</f>
        <v>0.70907514863038301</v>
      </c>
    </row>
    <row r="12" spans="1:10" ht="17.25" customHeight="1" x14ac:dyDescent="0.25">
      <c r="A12" s="36"/>
      <c r="B12" s="15" t="s">
        <v>11</v>
      </c>
      <c r="C12" s="3">
        <f t="shared" si="0"/>
        <v>587.70000000000005</v>
      </c>
      <c r="D12" s="3">
        <f t="shared" si="0"/>
        <v>587.70000000000005</v>
      </c>
      <c r="E12" s="3">
        <f t="shared" si="0"/>
        <v>488.6</v>
      </c>
      <c r="F12" s="11">
        <f t="shared" ref="F12:F75" si="1">D12-E12</f>
        <v>99.100000000000023</v>
      </c>
      <c r="G12" s="11"/>
      <c r="H12" s="11">
        <f>F12-G12</f>
        <v>99.100000000000023</v>
      </c>
      <c r="I12" s="13">
        <f t="shared" ref="I12:I75" si="2">E12/C12</f>
        <v>0.83137655266292321</v>
      </c>
      <c r="J12" s="23"/>
    </row>
    <row r="13" spans="1:10" ht="48.75" customHeight="1" x14ac:dyDescent="0.25">
      <c r="A13" s="36"/>
      <c r="B13" s="14" t="s">
        <v>12</v>
      </c>
      <c r="C13" s="2">
        <v>0</v>
      </c>
      <c r="D13" s="2">
        <v>0</v>
      </c>
      <c r="E13" s="2">
        <v>0</v>
      </c>
      <c r="F13" s="11">
        <f t="shared" si="1"/>
        <v>0</v>
      </c>
      <c r="G13" s="11"/>
      <c r="H13" s="11">
        <f t="shared" ref="H12:H75" si="3">F13-G13</f>
        <v>0</v>
      </c>
      <c r="I13" s="13" t="e">
        <f t="shared" si="2"/>
        <v>#DIV/0!</v>
      </c>
    </row>
    <row r="14" spans="1:10" ht="17.25" customHeight="1" x14ac:dyDescent="0.25">
      <c r="A14" s="36"/>
      <c r="B14" s="15" t="s">
        <v>14</v>
      </c>
      <c r="C14" s="3">
        <f>C21+C51+C101+C121</f>
        <v>940337.2</v>
      </c>
      <c r="D14" s="3">
        <f>D21+D51+D101+D121</f>
        <v>960346.5</v>
      </c>
      <c r="E14" s="3">
        <f>E21+E51+E101+E121</f>
        <v>674323.09999999986</v>
      </c>
      <c r="F14" s="11">
        <f t="shared" si="1"/>
        <v>286023.40000000014</v>
      </c>
      <c r="G14" s="11"/>
      <c r="H14" s="11">
        <f t="shared" si="3"/>
        <v>286023.40000000014</v>
      </c>
      <c r="I14" s="13">
        <f t="shared" si="2"/>
        <v>0.71710775666431137</v>
      </c>
    </row>
    <row r="15" spans="1:10" ht="46.5" customHeight="1" x14ac:dyDescent="0.25">
      <c r="A15" s="36"/>
      <c r="B15" s="14" t="s">
        <v>12</v>
      </c>
      <c r="C15" s="3">
        <v>0</v>
      </c>
      <c r="D15" s="3">
        <v>0</v>
      </c>
      <c r="E15" s="3"/>
      <c r="F15" s="11">
        <f t="shared" si="1"/>
        <v>0</v>
      </c>
      <c r="G15" s="9"/>
      <c r="H15" s="11">
        <f t="shared" si="3"/>
        <v>0</v>
      </c>
      <c r="I15" s="13" t="e">
        <f t="shared" si="2"/>
        <v>#DIV/0!</v>
      </c>
    </row>
    <row r="16" spans="1:10" ht="15" customHeight="1" x14ac:dyDescent="0.25">
      <c r="A16" s="36"/>
      <c r="B16" s="15" t="s">
        <v>13</v>
      </c>
      <c r="C16" s="3">
        <f>C22+C52+C102+C122</f>
        <v>618227.19999999995</v>
      </c>
      <c r="D16" s="3">
        <f>D22+D52+D102+D122</f>
        <v>648204.30000000005</v>
      </c>
      <c r="E16" s="3">
        <f>E22+E52+E102+E122</f>
        <v>445968</v>
      </c>
      <c r="F16" s="11">
        <f t="shared" si="1"/>
        <v>202236.30000000005</v>
      </c>
      <c r="G16" s="11"/>
      <c r="H16" s="11">
        <f t="shared" si="3"/>
        <v>202236.30000000005</v>
      </c>
      <c r="I16" s="13">
        <f t="shared" si="2"/>
        <v>0.7213658667881323</v>
      </c>
    </row>
    <row r="17" spans="1:11" ht="64.5" customHeight="1" x14ac:dyDescent="0.25">
      <c r="A17" s="36"/>
      <c r="B17" s="14" t="s">
        <v>46</v>
      </c>
      <c r="C17" s="3">
        <v>17040.400000000001</v>
      </c>
      <c r="D17" s="3">
        <v>17040.400000000001</v>
      </c>
      <c r="E17" s="3">
        <v>17040.400000000001</v>
      </c>
      <c r="F17" s="11">
        <f t="shared" si="1"/>
        <v>0</v>
      </c>
      <c r="G17" s="11"/>
      <c r="H17" s="11">
        <f t="shared" si="3"/>
        <v>0</v>
      </c>
      <c r="I17" s="13">
        <f t="shared" si="2"/>
        <v>1</v>
      </c>
    </row>
    <row r="18" spans="1:11" ht="32.25" customHeight="1" x14ac:dyDescent="0.25">
      <c r="A18" s="37"/>
      <c r="B18" s="15" t="s">
        <v>3</v>
      </c>
      <c r="C18" s="3">
        <f>C23+C53+C103+C123</f>
        <v>161609.79999999999</v>
      </c>
      <c r="D18" s="3">
        <f>D23+D53+D103+D123</f>
        <v>163010.69999999998</v>
      </c>
      <c r="E18" s="3">
        <f>E23+E53+E103+E123</f>
        <v>99369.8</v>
      </c>
      <c r="F18" s="11">
        <f t="shared" si="1"/>
        <v>63640.89999999998</v>
      </c>
      <c r="G18" s="11"/>
      <c r="H18" s="11">
        <f t="shared" si="3"/>
        <v>63640.89999999998</v>
      </c>
      <c r="I18" s="13">
        <f t="shared" si="2"/>
        <v>0.61487484051090968</v>
      </c>
      <c r="J18" s="23"/>
    </row>
    <row r="19" spans="1:11" ht="15" customHeight="1" x14ac:dyDescent="0.25">
      <c r="A19" s="33" t="s">
        <v>17</v>
      </c>
      <c r="B19" s="15" t="s">
        <v>1</v>
      </c>
      <c r="C19" s="3">
        <f t="shared" ref="C19:E23" si="4">C24+C29+C34+C39+C44</f>
        <v>857174.8</v>
      </c>
      <c r="D19" s="3">
        <f t="shared" si="4"/>
        <v>889739.8</v>
      </c>
      <c r="E19" s="3">
        <f t="shared" si="4"/>
        <v>599984.1</v>
      </c>
      <c r="F19" s="11">
        <f t="shared" si="1"/>
        <v>289755.70000000007</v>
      </c>
      <c r="G19" s="9"/>
      <c r="H19" s="11">
        <f t="shared" si="3"/>
        <v>289755.70000000007</v>
      </c>
      <c r="I19" s="13">
        <f t="shared" si="2"/>
        <v>0.69995536499673106</v>
      </c>
    </row>
    <row r="20" spans="1:11" ht="19.5" customHeight="1" x14ac:dyDescent="0.25">
      <c r="A20" s="33"/>
      <c r="B20" s="15" t="s">
        <v>2</v>
      </c>
      <c r="C20" s="3">
        <f t="shared" si="4"/>
        <v>0</v>
      </c>
      <c r="D20" s="3">
        <f t="shared" si="4"/>
        <v>0</v>
      </c>
      <c r="E20" s="3">
        <f t="shared" si="4"/>
        <v>0</v>
      </c>
      <c r="F20" s="11">
        <f t="shared" si="1"/>
        <v>0</v>
      </c>
      <c r="G20" s="9"/>
      <c r="H20" s="11">
        <f t="shared" si="3"/>
        <v>0</v>
      </c>
      <c r="I20" s="13" t="e">
        <f t="shared" si="2"/>
        <v>#DIV/0!</v>
      </c>
    </row>
    <row r="21" spans="1:11" ht="19.5" customHeight="1" x14ac:dyDescent="0.25">
      <c r="A21" s="33"/>
      <c r="B21" s="15" t="s">
        <v>10</v>
      </c>
      <c r="C21" s="3">
        <f t="shared" si="4"/>
        <v>503208.3</v>
      </c>
      <c r="D21" s="3">
        <f t="shared" si="4"/>
        <v>523790.8</v>
      </c>
      <c r="E21" s="3">
        <f t="shared" si="4"/>
        <v>354484.5</v>
      </c>
      <c r="F21" s="11">
        <f t="shared" si="1"/>
        <v>169306.3</v>
      </c>
      <c r="G21" s="9"/>
      <c r="H21" s="11">
        <f t="shared" si="3"/>
        <v>169306.3</v>
      </c>
      <c r="I21" s="13">
        <f t="shared" si="2"/>
        <v>0.70444883361423094</v>
      </c>
    </row>
    <row r="22" spans="1:11" ht="19.5" customHeight="1" x14ac:dyDescent="0.25">
      <c r="A22" s="33"/>
      <c r="B22" s="15" t="s">
        <v>15</v>
      </c>
      <c r="C22" s="3">
        <f t="shared" si="4"/>
        <v>234516.8</v>
      </c>
      <c r="D22" s="3">
        <f t="shared" si="4"/>
        <v>246031.5</v>
      </c>
      <c r="E22" s="3">
        <f t="shared" si="4"/>
        <v>172305.6</v>
      </c>
      <c r="F22" s="11">
        <f t="shared" si="1"/>
        <v>73725.899999999994</v>
      </c>
      <c r="G22" s="9"/>
      <c r="H22" s="11">
        <f t="shared" si="3"/>
        <v>73725.899999999994</v>
      </c>
      <c r="I22" s="13">
        <f t="shared" si="2"/>
        <v>0.73472604094887872</v>
      </c>
    </row>
    <row r="23" spans="1:11" ht="28.5" x14ac:dyDescent="0.25">
      <c r="A23" s="33"/>
      <c r="B23" s="15" t="s">
        <v>3</v>
      </c>
      <c r="C23" s="3">
        <f t="shared" si="4"/>
        <v>119449.7</v>
      </c>
      <c r="D23" s="3">
        <f t="shared" si="4"/>
        <v>119917.5</v>
      </c>
      <c r="E23" s="3">
        <f>E28+E33+E38+E43+E48</f>
        <v>73194</v>
      </c>
      <c r="F23" s="11">
        <f t="shared" si="1"/>
        <v>46723.5</v>
      </c>
      <c r="G23" s="9"/>
      <c r="H23" s="11">
        <f t="shared" si="3"/>
        <v>46723.5</v>
      </c>
      <c r="I23" s="13">
        <f t="shared" si="2"/>
        <v>0.61276001530351276</v>
      </c>
    </row>
    <row r="24" spans="1:11" ht="20.25" customHeight="1" x14ac:dyDescent="0.25">
      <c r="A24" s="38" t="s">
        <v>18</v>
      </c>
      <c r="B24" s="15" t="s">
        <v>1</v>
      </c>
      <c r="C24" s="3">
        <f>SUM(C25:C28)</f>
        <v>725134</v>
      </c>
      <c r="D24" s="3">
        <f>SUM(D25:D28)</f>
        <v>759475.4</v>
      </c>
      <c r="E24" s="3">
        <f>SUM(E25:E28)</f>
        <v>489968.6</v>
      </c>
      <c r="F24" s="11">
        <f t="shared" si="1"/>
        <v>269506.80000000005</v>
      </c>
      <c r="G24" s="9"/>
      <c r="H24" s="11">
        <f t="shared" si="3"/>
        <v>269506.80000000005</v>
      </c>
      <c r="I24" s="13">
        <f t="shared" si="2"/>
        <v>0.67569387175335871</v>
      </c>
    </row>
    <row r="25" spans="1:11" ht="20.25" customHeight="1" x14ac:dyDescent="0.25">
      <c r="A25" s="38"/>
      <c r="B25" s="14" t="s">
        <v>2</v>
      </c>
      <c r="C25" s="2">
        <v>0</v>
      </c>
      <c r="D25" s="2">
        <v>0</v>
      </c>
      <c r="E25" s="2"/>
      <c r="F25" s="11">
        <f t="shared" si="1"/>
        <v>0</v>
      </c>
      <c r="G25" s="9"/>
      <c r="H25" s="11">
        <f t="shared" si="3"/>
        <v>0</v>
      </c>
      <c r="I25" s="13" t="e">
        <f t="shared" si="2"/>
        <v>#DIV/0!</v>
      </c>
    </row>
    <row r="26" spans="1:11" ht="20.25" customHeight="1" x14ac:dyDescent="0.25">
      <c r="A26" s="38"/>
      <c r="B26" s="14" t="s">
        <v>10</v>
      </c>
      <c r="C26" s="2">
        <v>418721</v>
      </c>
      <c r="D26" s="2">
        <f>412533.5+26770</f>
        <v>439303.5</v>
      </c>
      <c r="E26" s="2">
        <f>263424+293.6+19256.3</f>
        <v>282973.89999999997</v>
      </c>
      <c r="F26" s="11">
        <f t="shared" si="1"/>
        <v>156329.60000000003</v>
      </c>
      <c r="G26" s="9"/>
      <c r="H26" s="11">
        <f t="shared" si="3"/>
        <v>156329.60000000003</v>
      </c>
      <c r="I26" s="13">
        <f t="shared" si="2"/>
        <v>0.67580536920765844</v>
      </c>
    </row>
    <row r="27" spans="1:11" ht="20.25" customHeight="1" x14ac:dyDescent="0.25">
      <c r="A27" s="38"/>
      <c r="B27" s="14" t="s">
        <v>15</v>
      </c>
      <c r="C27" s="2">
        <v>186963.3</v>
      </c>
      <c r="D27" s="2">
        <v>200254.4</v>
      </c>
      <c r="E27" s="2">
        <f>129305.3+4394.7+100.7</f>
        <v>133800.70000000001</v>
      </c>
      <c r="F27" s="11">
        <f t="shared" si="1"/>
        <v>66453.699999999983</v>
      </c>
      <c r="G27" s="9">
        <f>[1]Лист1!$D$12</f>
        <v>5272.1462499999998</v>
      </c>
      <c r="H27" s="11">
        <f t="shared" si="3"/>
        <v>61181.553749999985</v>
      </c>
      <c r="I27" s="13">
        <f t="shared" si="2"/>
        <v>0.71565221623709052</v>
      </c>
    </row>
    <row r="28" spans="1:11" ht="21" customHeight="1" x14ac:dyDescent="0.25">
      <c r="A28" s="38"/>
      <c r="B28" s="14" t="s">
        <v>3</v>
      </c>
      <c r="C28" s="2">
        <v>119449.7</v>
      </c>
      <c r="D28" s="2">
        <v>119917.5</v>
      </c>
      <c r="E28" s="2">
        <f>52011.5+21182.5</f>
        <v>73194</v>
      </c>
      <c r="F28" s="11">
        <f t="shared" si="1"/>
        <v>46723.5</v>
      </c>
      <c r="G28" s="9"/>
      <c r="H28" s="11">
        <f t="shared" si="3"/>
        <v>46723.5</v>
      </c>
      <c r="I28" s="13">
        <f t="shared" si="2"/>
        <v>0.61276001530351276</v>
      </c>
    </row>
    <row r="29" spans="1:11" ht="17.25" customHeight="1" x14ac:dyDescent="0.25">
      <c r="A29" s="38" t="s">
        <v>19</v>
      </c>
      <c r="B29" s="15" t="s">
        <v>1</v>
      </c>
      <c r="C29" s="3">
        <f>SUM(C30:C33)</f>
        <v>6177</v>
      </c>
      <c r="D29" s="3">
        <f>SUM(D30:D33)</f>
        <v>4400.6000000000004</v>
      </c>
      <c r="E29" s="3">
        <f>SUM(E30:E33)</f>
        <v>2743.2999999999997</v>
      </c>
      <c r="F29" s="11">
        <f t="shared" si="1"/>
        <v>1657.3000000000006</v>
      </c>
      <c r="G29" s="9"/>
      <c r="H29" s="11">
        <f t="shared" si="3"/>
        <v>1657.3000000000006</v>
      </c>
      <c r="I29" s="13">
        <f t="shared" si="2"/>
        <v>0.44411526631050668</v>
      </c>
    </row>
    <row r="30" spans="1:11" ht="17.25" customHeight="1" x14ac:dyDescent="0.25">
      <c r="A30" s="38"/>
      <c r="B30" s="14" t="s">
        <v>2</v>
      </c>
      <c r="C30" s="2">
        <v>0</v>
      </c>
      <c r="D30" s="2">
        <v>0</v>
      </c>
      <c r="E30" s="2"/>
      <c r="F30" s="11">
        <f t="shared" si="1"/>
        <v>0</v>
      </c>
      <c r="G30" s="9"/>
      <c r="H30" s="11">
        <f t="shared" si="3"/>
        <v>0</v>
      </c>
      <c r="I30" s="13" t="e">
        <f t="shared" si="2"/>
        <v>#DIV/0!</v>
      </c>
    </row>
    <row r="31" spans="1:11" ht="17.25" customHeight="1" x14ac:dyDescent="0.25">
      <c r="A31" s="38"/>
      <c r="B31" s="14" t="s">
        <v>10</v>
      </c>
      <c r="C31" s="2">
        <v>0</v>
      </c>
      <c r="D31" s="2">
        <v>0</v>
      </c>
      <c r="E31" s="2"/>
      <c r="F31" s="11">
        <f t="shared" si="1"/>
        <v>0</v>
      </c>
      <c r="G31" s="9"/>
      <c r="H31" s="11">
        <f t="shared" si="3"/>
        <v>0</v>
      </c>
      <c r="I31" s="13" t="e">
        <f t="shared" si="2"/>
        <v>#DIV/0!</v>
      </c>
    </row>
    <row r="32" spans="1:11" ht="17.25" customHeight="1" x14ac:dyDescent="0.25">
      <c r="A32" s="38"/>
      <c r="B32" s="14" t="s">
        <v>15</v>
      </c>
      <c r="C32" s="2">
        <v>6177</v>
      </c>
      <c r="D32" s="2">
        <v>4400.6000000000004</v>
      </c>
      <c r="E32" s="2">
        <f>2723.6+19.7</f>
        <v>2743.2999999999997</v>
      </c>
      <c r="F32" s="11">
        <f t="shared" si="1"/>
        <v>1657.3000000000006</v>
      </c>
      <c r="G32" s="9">
        <f>[1]Лист1!$D$13</f>
        <v>234.15906000000001</v>
      </c>
      <c r="H32" s="11">
        <f t="shared" si="3"/>
        <v>1423.1409400000007</v>
      </c>
      <c r="I32" s="13">
        <f t="shared" si="2"/>
        <v>0.44411526631050668</v>
      </c>
      <c r="K32" s="23"/>
    </row>
    <row r="33" spans="1:9" ht="17.25" customHeight="1" x14ac:dyDescent="0.25">
      <c r="A33" s="38"/>
      <c r="B33" s="14" t="s">
        <v>3</v>
      </c>
      <c r="C33" s="2">
        <v>0</v>
      </c>
      <c r="D33" s="2">
        <v>0</v>
      </c>
      <c r="E33" s="2"/>
      <c r="F33" s="11">
        <f t="shared" si="1"/>
        <v>0</v>
      </c>
      <c r="G33" s="9"/>
      <c r="H33" s="11">
        <f t="shared" si="3"/>
        <v>0</v>
      </c>
      <c r="I33" s="13" t="e">
        <f t="shared" si="2"/>
        <v>#DIV/0!</v>
      </c>
    </row>
    <row r="34" spans="1:9" ht="19.5" customHeight="1" x14ac:dyDescent="0.25">
      <c r="A34" s="42" t="s">
        <v>20</v>
      </c>
      <c r="B34" s="15" t="s">
        <v>1</v>
      </c>
      <c r="C34" s="3">
        <f>SUM(C35:C38)</f>
        <v>125863.8</v>
      </c>
      <c r="D34" s="3">
        <f>SUM(D35:D38)</f>
        <v>125863.8</v>
      </c>
      <c r="E34" s="3">
        <f>SUM(E35:E38)</f>
        <v>107272.20000000001</v>
      </c>
      <c r="F34" s="11">
        <f t="shared" si="1"/>
        <v>18591.599999999991</v>
      </c>
      <c r="G34" s="9"/>
      <c r="H34" s="11">
        <f t="shared" si="3"/>
        <v>18591.599999999991</v>
      </c>
      <c r="I34" s="13">
        <f t="shared" si="2"/>
        <v>0.85228794935477881</v>
      </c>
    </row>
    <row r="35" spans="1:9" ht="21.75" customHeight="1" x14ac:dyDescent="0.25">
      <c r="A35" s="43"/>
      <c r="B35" s="14" t="s">
        <v>2</v>
      </c>
      <c r="C35" s="2">
        <v>0</v>
      </c>
      <c r="D35" s="2">
        <v>0</v>
      </c>
      <c r="E35" s="2"/>
      <c r="F35" s="11">
        <f t="shared" si="1"/>
        <v>0</v>
      </c>
      <c r="G35" s="9"/>
      <c r="H35" s="11">
        <f t="shared" si="3"/>
        <v>0</v>
      </c>
      <c r="I35" s="13" t="e">
        <f t="shared" si="2"/>
        <v>#DIV/0!</v>
      </c>
    </row>
    <row r="36" spans="1:9" ht="19.5" customHeight="1" x14ac:dyDescent="0.25">
      <c r="A36" s="43"/>
      <c r="B36" s="14" t="s">
        <v>10</v>
      </c>
      <c r="C36" s="2">
        <v>84487.3</v>
      </c>
      <c r="D36" s="2">
        <v>84487.3</v>
      </c>
      <c r="E36" s="2">
        <v>71510.600000000006</v>
      </c>
      <c r="F36" s="11">
        <f t="shared" si="1"/>
        <v>12976.699999999997</v>
      </c>
      <c r="G36" s="9"/>
      <c r="H36" s="11">
        <f t="shared" si="3"/>
        <v>12976.699999999997</v>
      </c>
      <c r="I36" s="13">
        <f t="shared" si="2"/>
        <v>0.84640650133215289</v>
      </c>
    </row>
    <row r="37" spans="1:9" ht="20.25" customHeight="1" x14ac:dyDescent="0.25">
      <c r="A37" s="43"/>
      <c r="B37" s="14" t="s">
        <v>15</v>
      </c>
      <c r="C37" s="2">
        <v>41376.5</v>
      </c>
      <c r="D37" s="2">
        <v>41376.5</v>
      </c>
      <c r="E37" s="2">
        <v>35761.599999999999</v>
      </c>
      <c r="F37" s="11">
        <f t="shared" si="1"/>
        <v>5614.9000000000015</v>
      </c>
      <c r="G37" s="9">
        <v>2482.4</v>
      </c>
      <c r="H37" s="11">
        <f t="shared" si="3"/>
        <v>3132.5000000000014</v>
      </c>
      <c r="I37" s="13">
        <f t="shared" si="2"/>
        <v>0.86429736686283276</v>
      </c>
    </row>
    <row r="38" spans="1:9" ht="56.25" customHeight="1" x14ac:dyDescent="0.25">
      <c r="A38" s="44"/>
      <c r="B38" s="14" t="s">
        <v>3</v>
      </c>
      <c r="C38" s="2">
        <v>0</v>
      </c>
      <c r="D38" s="2">
        <v>0</v>
      </c>
      <c r="E38" s="2"/>
      <c r="F38" s="11">
        <f t="shared" si="1"/>
        <v>0</v>
      </c>
      <c r="G38" s="9"/>
      <c r="H38" s="11">
        <f t="shared" si="3"/>
        <v>0</v>
      </c>
      <c r="I38" s="13" t="e">
        <f t="shared" si="2"/>
        <v>#DIV/0!</v>
      </c>
    </row>
    <row r="39" spans="1:9" ht="18.75" customHeight="1" x14ac:dyDescent="0.25">
      <c r="A39" s="42" t="s">
        <v>21</v>
      </c>
      <c r="B39" s="15" t="s">
        <v>1</v>
      </c>
      <c r="C39" s="3">
        <f>SUM(C40:C43)</f>
        <v>0</v>
      </c>
      <c r="D39" s="3">
        <f>SUM(D40:D43)</f>
        <v>0</v>
      </c>
      <c r="E39" s="3">
        <f>SUM(E40:E43)</f>
        <v>0</v>
      </c>
      <c r="F39" s="11">
        <f t="shared" si="1"/>
        <v>0</v>
      </c>
      <c r="G39" s="9"/>
      <c r="H39" s="11">
        <f t="shared" si="3"/>
        <v>0</v>
      </c>
      <c r="I39" s="13" t="e">
        <f t="shared" si="2"/>
        <v>#DIV/0!</v>
      </c>
    </row>
    <row r="40" spans="1:9" ht="19.5" customHeight="1" x14ac:dyDescent="0.25">
      <c r="A40" s="43"/>
      <c r="B40" s="14" t="s">
        <v>2</v>
      </c>
      <c r="C40" s="2">
        <v>0</v>
      </c>
      <c r="D40" s="2">
        <v>0</v>
      </c>
      <c r="E40" s="2"/>
      <c r="F40" s="11">
        <f t="shared" si="1"/>
        <v>0</v>
      </c>
      <c r="G40" s="9"/>
      <c r="H40" s="11">
        <f t="shared" si="3"/>
        <v>0</v>
      </c>
      <c r="I40" s="13" t="e">
        <f t="shared" si="2"/>
        <v>#DIV/0!</v>
      </c>
    </row>
    <row r="41" spans="1:9" ht="19.5" customHeight="1" x14ac:dyDescent="0.25">
      <c r="A41" s="43"/>
      <c r="B41" s="14" t="s">
        <v>10</v>
      </c>
      <c r="C41" s="2">
        <v>0</v>
      </c>
      <c r="D41" s="2">
        <v>0</v>
      </c>
      <c r="E41" s="2"/>
      <c r="F41" s="11">
        <f t="shared" si="1"/>
        <v>0</v>
      </c>
      <c r="G41" s="9"/>
      <c r="H41" s="11">
        <f t="shared" si="3"/>
        <v>0</v>
      </c>
      <c r="I41" s="13" t="e">
        <f t="shared" si="2"/>
        <v>#DIV/0!</v>
      </c>
    </row>
    <row r="42" spans="1:9" ht="19.5" customHeight="1" x14ac:dyDescent="0.25">
      <c r="A42" s="43"/>
      <c r="B42" s="14" t="s">
        <v>15</v>
      </c>
      <c r="C42" s="2">
        <v>0</v>
      </c>
      <c r="D42" s="2">
        <v>0</v>
      </c>
      <c r="E42" s="2"/>
      <c r="F42" s="11">
        <f t="shared" si="1"/>
        <v>0</v>
      </c>
      <c r="G42" s="9"/>
      <c r="H42" s="11">
        <f t="shared" si="3"/>
        <v>0</v>
      </c>
      <c r="I42" s="13" t="e">
        <f t="shared" si="2"/>
        <v>#DIV/0!</v>
      </c>
    </row>
    <row r="43" spans="1:9" ht="19.5" customHeight="1" x14ac:dyDescent="0.25">
      <c r="A43" s="44"/>
      <c r="B43" s="14" t="s">
        <v>3</v>
      </c>
      <c r="C43" s="2">
        <v>0</v>
      </c>
      <c r="D43" s="2">
        <v>0</v>
      </c>
      <c r="E43" s="2"/>
      <c r="F43" s="11">
        <f t="shared" si="1"/>
        <v>0</v>
      </c>
      <c r="G43" s="9"/>
      <c r="H43" s="11">
        <f t="shared" si="3"/>
        <v>0</v>
      </c>
      <c r="I43" s="13" t="e">
        <f t="shared" si="2"/>
        <v>#DIV/0!</v>
      </c>
    </row>
    <row r="44" spans="1:9" ht="19.5" customHeight="1" x14ac:dyDescent="0.25">
      <c r="A44" s="42" t="s">
        <v>42</v>
      </c>
      <c r="B44" s="15" t="s">
        <v>1</v>
      </c>
      <c r="C44" s="3">
        <f>SUM(C45:C48)</f>
        <v>0</v>
      </c>
      <c r="D44" s="3">
        <f>SUM(D45:D48)</f>
        <v>0</v>
      </c>
      <c r="E44" s="3">
        <f>SUM(E45:E48)</f>
        <v>0</v>
      </c>
      <c r="F44" s="11">
        <f t="shared" si="1"/>
        <v>0</v>
      </c>
      <c r="G44" s="9"/>
      <c r="H44" s="11">
        <f t="shared" si="3"/>
        <v>0</v>
      </c>
      <c r="I44" s="13" t="e">
        <f t="shared" si="2"/>
        <v>#DIV/0!</v>
      </c>
    </row>
    <row r="45" spans="1:9" ht="19.5" customHeight="1" x14ac:dyDescent="0.25">
      <c r="A45" s="43"/>
      <c r="B45" s="14" t="s">
        <v>2</v>
      </c>
      <c r="C45" s="2">
        <v>0</v>
      </c>
      <c r="D45" s="2">
        <v>0</v>
      </c>
      <c r="E45" s="2"/>
      <c r="F45" s="11">
        <f t="shared" si="1"/>
        <v>0</v>
      </c>
      <c r="G45" s="9"/>
      <c r="H45" s="11">
        <f t="shared" si="3"/>
        <v>0</v>
      </c>
      <c r="I45" s="13" t="e">
        <f t="shared" si="2"/>
        <v>#DIV/0!</v>
      </c>
    </row>
    <row r="46" spans="1:9" ht="19.5" customHeight="1" x14ac:dyDescent="0.25">
      <c r="A46" s="43"/>
      <c r="B46" s="14" t="s">
        <v>10</v>
      </c>
      <c r="C46" s="2">
        <v>0</v>
      </c>
      <c r="D46" s="2">
        <v>0</v>
      </c>
      <c r="E46" s="2"/>
      <c r="F46" s="11">
        <f t="shared" si="1"/>
        <v>0</v>
      </c>
      <c r="G46" s="9"/>
      <c r="H46" s="11">
        <f t="shared" si="3"/>
        <v>0</v>
      </c>
      <c r="I46" s="13" t="e">
        <f t="shared" si="2"/>
        <v>#DIV/0!</v>
      </c>
    </row>
    <row r="47" spans="1:9" ht="19.5" customHeight="1" x14ac:dyDescent="0.25">
      <c r="A47" s="43"/>
      <c r="B47" s="14" t="s">
        <v>15</v>
      </c>
      <c r="C47" s="2">
        <v>0</v>
      </c>
      <c r="D47" s="2">
        <v>0</v>
      </c>
      <c r="E47" s="2"/>
      <c r="F47" s="11">
        <f t="shared" si="1"/>
        <v>0</v>
      </c>
      <c r="G47" s="9"/>
      <c r="H47" s="11">
        <f t="shared" si="3"/>
        <v>0</v>
      </c>
      <c r="I47" s="13" t="e">
        <f t="shared" si="2"/>
        <v>#DIV/0!</v>
      </c>
    </row>
    <row r="48" spans="1:9" ht="17.25" customHeight="1" x14ac:dyDescent="0.25">
      <c r="A48" s="44"/>
      <c r="B48" s="14" t="s">
        <v>3</v>
      </c>
      <c r="C48" s="2">
        <v>0</v>
      </c>
      <c r="D48" s="2">
        <v>0</v>
      </c>
      <c r="E48" s="2"/>
      <c r="F48" s="11">
        <f t="shared" si="1"/>
        <v>0</v>
      </c>
      <c r="G48" s="9"/>
      <c r="H48" s="11">
        <f t="shared" si="3"/>
        <v>0</v>
      </c>
      <c r="I48" s="13" t="e">
        <f t="shared" si="2"/>
        <v>#DIV/0!</v>
      </c>
    </row>
    <row r="49" spans="1:9" ht="15" customHeight="1" x14ac:dyDescent="0.25">
      <c r="A49" s="33" t="s">
        <v>22</v>
      </c>
      <c r="B49" s="15" t="s">
        <v>1</v>
      </c>
      <c r="C49" s="3">
        <f>C54+C59+C64+C69+C74+C79+C84+C89+C94</f>
        <v>650431.79999999981</v>
      </c>
      <c r="D49" s="3">
        <f>D54+D59+D64+D69+D74+D79+D84+D89+D94</f>
        <v>658958.99999999988</v>
      </c>
      <c r="E49" s="3">
        <f>E54+E59+E64+E69+E74+E79+E84+E89+E94</f>
        <v>468995.1</v>
      </c>
      <c r="F49" s="11">
        <f t="shared" si="1"/>
        <v>189963.89999999991</v>
      </c>
      <c r="G49" s="9"/>
      <c r="H49" s="11">
        <f t="shared" si="3"/>
        <v>189963.89999999991</v>
      </c>
      <c r="I49" s="13">
        <f t="shared" si="2"/>
        <v>0.72105192273809504</v>
      </c>
    </row>
    <row r="50" spans="1:9" ht="17.25" customHeight="1" x14ac:dyDescent="0.25">
      <c r="A50" s="33"/>
      <c r="B50" s="15" t="s">
        <v>2</v>
      </c>
      <c r="C50" s="3">
        <f>C55+C60+C65+C70+C75+C80+C85+C90+C95</f>
        <v>0</v>
      </c>
      <c r="D50" s="3">
        <f t="shared" ref="D50:E50" si="5">D55+D60+D65+D70+D75+D80+D85+D90+D95</f>
        <v>0</v>
      </c>
      <c r="E50" s="3">
        <f t="shared" si="5"/>
        <v>0</v>
      </c>
      <c r="F50" s="11">
        <f t="shared" si="1"/>
        <v>0</v>
      </c>
      <c r="G50" s="9"/>
      <c r="H50" s="11">
        <f t="shared" si="3"/>
        <v>0</v>
      </c>
      <c r="I50" s="13" t="e">
        <f t="shared" si="2"/>
        <v>#DIV/0!</v>
      </c>
    </row>
    <row r="51" spans="1:9" ht="17.25" customHeight="1" x14ac:dyDescent="0.25">
      <c r="A51" s="33"/>
      <c r="B51" s="15" t="s">
        <v>10</v>
      </c>
      <c r="C51" s="3">
        <f>C56+C61+C66+C71+C76+C81+C86+C91+C96</f>
        <v>406402.2</v>
      </c>
      <c r="D51" s="3">
        <f>D56+D61+D66+D71+D76+D81+D86+D91+D96</f>
        <v>405829</v>
      </c>
      <c r="E51" s="3">
        <f t="shared" ref="E51" si="6">E56+E61+E66+E71+E76+E81+E86+E91+E96</f>
        <v>298245.09999999992</v>
      </c>
      <c r="F51" s="11">
        <f t="shared" si="1"/>
        <v>107583.90000000008</v>
      </c>
      <c r="G51" s="9"/>
      <c r="H51" s="11">
        <f t="shared" si="3"/>
        <v>107583.90000000008</v>
      </c>
      <c r="I51" s="13">
        <f t="shared" si="2"/>
        <v>0.73386684422476034</v>
      </c>
    </row>
    <row r="52" spans="1:9" ht="17.25" customHeight="1" x14ac:dyDescent="0.25">
      <c r="A52" s="33"/>
      <c r="B52" s="15" t="s">
        <v>15</v>
      </c>
      <c r="C52" s="3">
        <f>C57+C62+C67+C72+C77+C82+C87+C92+C97</f>
        <v>209948.90000000002</v>
      </c>
      <c r="D52" s="3">
        <f t="shared" ref="D52:E52" si="7">D57+D62+D67+D72+D77+D82+D87+D92+D97</f>
        <v>218445.10000000003</v>
      </c>
      <c r="E52" s="3">
        <f t="shared" si="7"/>
        <v>152458.19999999998</v>
      </c>
      <c r="F52" s="11">
        <f t="shared" si="1"/>
        <v>65986.900000000052</v>
      </c>
      <c r="G52" s="9"/>
      <c r="H52" s="11">
        <f t="shared" si="3"/>
        <v>65986.900000000052</v>
      </c>
      <c r="I52" s="13">
        <f t="shared" si="2"/>
        <v>0.72616812948293596</v>
      </c>
    </row>
    <row r="53" spans="1:9" ht="29.25" customHeight="1" x14ac:dyDescent="0.25">
      <c r="A53" s="33"/>
      <c r="B53" s="15" t="s">
        <v>3</v>
      </c>
      <c r="C53" s="3">
        <f>C58+C63+C68+C73+C78+C83+C88+C93+C98</f>
        <v>34080.699999999997</v>
      </c>
      <c r="D53" s="3">
        <f t="shared" ref="D53:E53" si="8">D58+D63+D68+D73+D78+D83+D88+D93+D98</f>
        <v>34684.9</v>
      </c>
      <c r="E53" s="3">
        <f t="shared" si="8"/>
        <v>18291.8</v>
      </c>
      <c r="F53" s="11">
        <f t="shared" si="1"/>
        <v>16393.100000000002</v>
      </c>
      <c r="G53" s="9"/>
      <c r="H53" s="11">
        <f t="shared" si="3"/>
        <v>16393.100000000002</v>
      </c>
      <c r="I53" s="13">
        <f t="shared" si="2"/>
        <v>0.53672019647483771</v>
      </c>
    </row>
    <row r="54" spans="1:9" ht="21" customHeight="1" x14ac:dyDescent="0.25">
      <c r="A54" s="38" t="s">
        <v>23</v>
      </c>
      <c r="B54" s="15" t="s">
        <v>1</v>
      </c>
      <c r="C54" s="3">
        <f>SUM(C55:C58)</f>
        <v>634051</v>
      </c>
      <c r="D54" s="3">
        <f>SUM(D55:D58)</f>
        <v>643034.1</v>
      </c>
      <c r="E54" s="3">
        <f>SUM(E55:E58)</f>
        <v>455101.1</v>
      </c>
      <c r="F54" s="11">
        <f t="shared" si="1"/>
        <v>187933</v>
      </c>
      <c r="G54" s="9"/>
      <c r="H54" s="11">
        <f t="shared" si="3"/>
        <v>187933</v>
      </c>
      <c r="I54" s="13">
        <f t="shared" si="2"/>
        <v>0.7177673404820748</v>
      </c>
    </row>
    <row r="55" spans="1:9" ht="21" customHeight="1" x14ac:dyDescent="0.25">
      <c r="A55" s="38"/>
      <c r="B55" s="14" t="s">
        <v>2</v>
      </c>
      <c r="C55" s="2">
        <v>0</v>
      </c>
      <c r="D55" s="2">
        <v>0</v>
      </c>
      <c r="E55" s="2"/>
      <c r="F55" s="11">
        <f t="shared" si="1"/>
        <v>0</v>
      </c>
      <c r="G55" s="9"/>
      <c r="H55" s="11">
        <f t="shared" si="3"/>
        <v>0</v>
      </c>
      <c r="I55" s="13" t="e">
        <f t="shared" si="2"/>
        <v>#DIV/0!</v>
      </c>
    </row>
    <row r="56" spans="1:9" ht="21" customHeight="1" x14ac:dyDescent="0.25">
      <c r="A56" s="38"/>
      <c r="B56" s="14" t="s">
        <v>10</v>
      </c>
      <c r="C56" s="2">
        <v>398688</v>
      </c>
      <c r="D56" s="2">
        <f>397919+260</f>
        <v>398179</v>
      </c>
      <c r="E56" s="2">
        <v>290758.8</v>
      </c>
      <c r="F56" s="11">
        <f t="shared" si="1"/>
        <v>107420.20000000001</v>
      </c>
      <c r="G56" s="9"/>
      <c r="H56" s="11">
        <f t="shared" si="3"/>
        <v>107420.20000000001</v>
      </c>
      <c r="I56" s="13">
        <f t="shared" si="2"/>
        <v>0.72928906814351069</v>
      </c>
    </row>
    <row r="57" spans="1:9" ht="21" customHeight="1" x14ac:dyDescent="0.25">
      <c r="A57" s="38"/>
      <c r="B57" s="14" t="s">
        <v>15</v>
      </c>
      <c r="C57" s="2">
        <v>201282.3</v>
      </c>
      <c r="D57" s="2">
        <v>210170.2</v>
      </c>
      <c r="E57" s="2">
        <f>97773.1+47181.4+1096</f>
        <v>146050.5</v>
      </c>
      <c r="F57" s="11">
        <f t="shared" si="1"/>
        <v>64119.700000000012</v>
      </c>
      <c r="G57" s="9">
        <f>[1]Лист1!$D$15</f>
        <v>6082.9590100000005</v>
      </c>
      <c r="H57" s="11">
        <f t="shared" si="3"/>
        <v>58036.740990000013</v>
      </c>
      <c r="I57" s="13">
        <f t="shared" si="2"/>
        <v>0.72560031358942145</v>
      </c>
    </row>
    <row r="58" spans="1:9" ht="19.5" customHeight="1" x14ac:dyDescent="0.25">
      <c r="A58" s="38"/>
      <c r="B58" s="14" t="s">
        <v>3</v>
      </c>
      <c r="C58" s="2">
        <v>34080.699999999997</v>
      </c>
      <c r="D58" s="2">
        <v>34684.9</v>
      </c>
      <c r="E58" s="2">
        <v>18291.8</v>
      </c>
      <c r="F58" s="11">
        <f t="shared" si="1"/>
        <v>16393.100000000002</v>
      </c>
      <c r="G58" s="9"/>
      <c r="H58" s="11">
        <f t="shared" si="3"/>
        <v>16393.100000000002</v>
      </c>
      <c r="I58" s="13">
        <f t="shared" si="2"/>
        <v>0.53672019647483771</v>
      </c>
    </row>
    <row r="59" spans="1:9" ht="15" customHeight="1" x14ac:dyDescent="0.25">
      <c r="A59" s="38" t="s">
        <v>24</v>
      </c>
      <c r="B59" s="15" t="s">
        <v>1</v>
      </c>
      <c r="C59" s="3">
        <f>SUM(C60:C63)</f>
        <v>4097.2</v>
      </c>
      <c r="D59" s="3">
        <f>SUM(D60:D63)</f>
        <v>3735.3</v>
      </c>
      <c r="E59" s="3">
        <f>SUM(E60:E63)</f>
        <v>2157.2999999999997</v>
      </c>
      <c r="F59" s="11">
        <f t="shared" si="1"/>
        <v>1578.0000000000005</v>
      </c>
      <c r="G59" s="9"/>
      <c r="H59" s="11">
        <f t="shared" si="3"/>
        <v>1578.0000000000005</v>
      </c>
      <c r="I59" s="13">
        <f t="shared" si="2"/>
        <v>0.52653031338475054</v>
      </c>
    </row>
    <row r="60" spans="1:9" ht="16.5" customHeight="1" x14ac:dyDescent="0.25">
      <c r="A60" s="38"/>
      <c r="B60" s="14" t="s">
        <v>2</v>
      </c>
      <c r="C60" s="2">
        <v>0</v>
      </c>
      <c r="D60" s="2">
        <v>0</v>
      </c>
      <c r="E60" s="2"/>
      <c r="F60" s="11">
        <f t="shared" si="1"/>
        <v>0</v>
      </c>
      <c r="G60" s="9"/>
      <c r="H60" s="11">
        <f t="shared" si="3"/>
        <v>0</v>
      </c>
      <c r="I60" s="13" t="e">
        <f t="shared" si="2"/>
        <v>#DIV/0!</v>
      </c>
    </row>
    <row r="61" spans="1:9" ht="16.5" customHeight="1" x14ac:dyDescent="0.25">
      <c r="A61" s="38"/>
      <c r="B61" s="14" t="s">
        <v>10</v>
      </c>
      <c r="C61" s="2">
        <v>0</v>
      </c>
      <c r="D61" s="2">
        <v>0</v>
      </c>
      <c r="E61" s="2"/>
      <c r="F61" s="11">
        <f t="shared" si="1"/>
        <v>0</v>
      </c>
      <c r="G61" s="9"/>
      <c r="H61" s="11">
        <f t="shared" si="3"/>
        <v>0</v>
      </c>
      <c r="I61" s="13" t="e">
        <f t="shared" si="2"/>
        <v>#DIV/0!</v>
      </c>
    </row>
    <row r="62" spans="1:9" ht="16.5" customHeight="1" x14ac:dyDescent="0.25">
      <c r="A62" s="38"/>
      <c r="B62" s="14" t="s">
        <v>15</v>
      </c>
      <c r="C62" s="2">
        <v>4097.2</v>
      </c>
      <c r="D62" s="2">
        <v>3735.3</v>
      </c>
      <c r="E62" s="2">
        <f>2028.1+129.2</f>
        <v>2157.2999999999997</v>
      </c>
      <c r="F62" s="11">
        <f t="shared" si="1"/>
        <v>1578.0000000000005</v>
      </c>
      <c r="G62" s="9">
        <f>[1]Лист1!$D$16</f>
        <v>476.52044000000001</v>
      </c>
      <c r="H62" s="11">
        <f t="shared" si="3"/>
        <v>1101.4795600000004</v>
      </c>
      <c r="I62" s="13">
        <f t="shared" si="2"/>
        <v>0.52653031338475054</v>
      </c>
    </row>
    <row r="63" spans="1:9" ht="21" customHeight="1" x14ac:dyDescent="0.25">
      <c r="A63" s="38"/>
      <c r="B63" s="14" t="s">
        <v>3</v>
      </c>
      <c r="C63" s="2">
        <v>0</v>
      </c>
      <c r="D63" s="2">
        <v>0</v>
      </c>
      <c r="E63" s="2"/>
      <c r="F63" s="11">
        <f t="shared" si="1"/>
        <v>0</v>
      </c>
      <c r="G63" s="9"/>
      <c r="H63" s="11">
        <f t="shared" si="3"/>
        <v>0</v>
      </c>
      <c r="I63" s="13" t="e">
        <f t="shared" si="2"/>
        <v>#DIV/0!</v>
      </c>
    </row>
    <row r="64" spans="1:9" ht="19.5" customHeight="1" x14ac:dyDescent="0.25">
      <c r="A64" s="38" t="s">
        <v>25</v>
      </c>
      <c r="B64" s="15" t="s">
        <v>1</v>
      </c>
      <c r="C64" s="3">
        <f>SUM(C65:C68)</f>
        <v>0</v>
      </c>
      <c r="D64" s="3">
        <f>SUM(D65:D68)</f>
        <v>0</v>
      </c>
      <c r="E64" s="3">
        <f>SUM(E65:E68)</f>
        <v>0</v>
      </c>
      <c r="F64" s="11">
        <f t="shared" si="1"/>
        <v>0</v>
      </c>
      <c r="G64" s="9"/>
      <c r="H64" s="11">
        <f t="shared" si="3"/>
        <v>0</v>
      </c>
      <c r="I64" s="13" t="e">
        <f t="shared" si="2"/>
        <v>#DIV/0!</v>
      </c>
    </row>
    <row r="65" spans="1:9" ht="19.5" customHeight="1" x14ac:dyDescent="0.25">
      <c r="A65" s="38"/>
      <c r="B65" s="14" t="s">
        <v>2</v>
      </c>
      <c r="C65" s="2">
        <v>0</v>
      </c>
      <c r="D65" s="2">
        <v>0</v>
      </c>
      <c r="E65" s="2"/>
      <c r="F65" s="11">
        <f t="shared" si="1"/>
        <v>0</v>
      </c>
      <c r="G65" s="9"/>
      <c r="H65" s="11">
        <f t="shared" si="3"/>
        <v>0</v>
      </c>
      <c r="I65" s="13" t="e">
        <f t="shared" si="2"/>
        <v>#DIV/0!</v>
      </c>
    </row>
    <row r="66" spans="1:9" ht="19.5" customHeight="1" x14ac:dyDescent="0.25">
      <c r="A66" s="38"/>
      <c r="B66" s="14" t="s">
        <v>10</v>
      </c>
      <c r="C66" s="2">
        <v>0</v>
      </c>
      <c r="D66" s="2">
        <v>0</v>
      </c>
      <c r="E66" s="2"/>
      <c r="F66" s="11">
        <f t="shared" si="1"/>
        <v>0</v>
      </c>
      <c r="G66" s="9"/>
      <c r="H66" s="11">
        <f t="shared" si="3"/>
        <v>0</v>
      </c>
      <c r="I66" s="13" t="e">
        <f t="shared" si="2"/>
        <v>#DIV/0!</v>
      </c>
    </row>
    <row r="67" spans="1:9" ht="19.5" customHeight="1" x14ac:dyDescent="0.25">
      <c r="A67" s="38"/>
      <c r="B67" s="14" t="s">
        <v>15</v>
      </c>
      <c r="C67" s="2">
        <v>0</v>
      </c>
      <c r="D67" s="2">
        <v>0</v>
      </c>
      <c r="E67" s="2"/>
      <c r="F67" s="11">
        <f t="shared" si="1"/>
        <v>0</v>
      </c>
      <c r="G67" s="9"/>
      <c r="H67" s="11">
        <f t="shared" si="3"/>
        <v>0</v>
      </c>
      <c r="I67" s="13" t="e">
        <f t="shared" si="2"/>
        <v>#DIV/0!</v>
      </c>
    </row>
    <row r="68" spans="1:9" ht="17.25" customHeight="1" x14ac:dyDescent="0.25">
      <c r="A68" s="38"/>
      <c r="B68" s="14" t="s">
        <v>3</v>
      </c>
      <c r="C68" s="2">
        <v>0</v>
      </c>
      <c r="D68" s="2">
        <v>0</v>
      </c>
      <c r="E68" s="2"/>
      <c r="F68" s="11">
        <f t="shared" si="1"/>
        <v>0</v>
      </c>
      <c r="G68" s="9"/>
      <c r="H68" s="11">
        <f t="shared" si="3"/>
        <v>0</v>
      </c>
      <c r="I68" s="13" t="e">
        <f t="shared" si="2"/>
        <v>#DIV/0!</v>
      </c>
    </row>
    <row r="69" spans="1:9" ht="15" customHeight="1" x14ac:dyDescent="0.25">
      <c r="A69" s="38" t="s">
        <v>26</v>
      </c>
      <c r="B69" s="15" t="s">
        <v>1</v>
      </c>
      <c r="C69" s="3">
        <f>SUM(C70:C73)</f>
        <v>2077.1999999999998</v>
      </c>
      <c r="D69" s="3">
        <f>SUM(D70:D73)</f>
        <v>2077.1999999999998</v>
      </c>
      <c r="E69" s="3">
        <f>SUM(E70:E73)</f>
        <v>2077</v>
      </c>
      <c r="F69" s="11">
        <f t="shared" si="1"/>
        <v>0.1999999999998181</v>
      </c>
      <c r="G69" s="9"/>
      <c r="H69" s="11">
        <f t="shared" si="3"/>
        <v>0.1999999999998181</v>
      </c>
      <c r="I69" s="13">
        <f t="shared" si="2"/>
        <v>0.99990371654149823</v>
      </c>
    </row>
    <row r="70" spans="1:9" x14ac:dyDescent="0.25">
      <c r="A70" s="38"/>
      <c r="B70" s="14" t="s">
        <v>2</v>
      </c>
      <c r="C70" s="2">
        <v>0</v>
      </c>
      <c r="D70" s="2">
        <v>0</v>
      </c>
      <c r="E70" s="2"/>
      <c r="F70" s="11">
        <f t="shared" si="1"/>
        <v>0</v>
      </c>
      <c r="G70" s="9"/>
      <c r="H70" s="11">
        <f t="shared" si="3"/>
        <v>0</v>
      </c>
      <c r="I70" s="13" t="e">
        <f t="shared" si="2"/>
        <v>#DIV/0!</v>
      </c>
    </row>
    <row r="71" spans="1:9" x14ac:dyDescent="0.25">
      <c r="A71" s="38"/>
      <c r="B71" s="14" t="s">
        <v>10</v>
      </c>
      <c r="C71" s="2">
        <v>1418.7</v>
      </c>
      <c r="D71" s="2">
        <v>1418.7</v>
      </c>
      <c r="E71" s="2">
        <v>1418.6</v>
      </c>
      <c r="F71" s="11">
        <f t="shared" si="1"/>
        <v>0.10000000000013642</v>
      </c>
      <c r="G71" s="9"/>
      <c r="H71" s="11">
        <f t="shared" si="3"/>
        <v>0.10000000000013642</v>
      </c>
      <c r="I71" s="13">
        <f t="shared" si="2"/>
        <v>0.99992951293437649</v>
      </c>
    </row>
    <row r="72" spans="1:9" x14ac:dyDescent="0.25">
      <c r="A72" s="38"/>
      <c r="B72" s="14" t="s">
        <v>15</v>
      </c>
      <c r="C72" s="2">
        <v>658.5</v>
      </c>
      <c r="D72" s="2">
        <v>658.5</v>
      </c>
      <c r="E72" s="2">
        <v>658.4</v>
      </c>
      <c r="F72" s="11">
        <f t="shared" si="1"/>
        <v>0.10000000000002274</v>
      </c>
      <c r="G72" s="9"/>
      <c r="H72" s="11">
        <f t="shared" si="3"/>
        <v>0.10000000000002274</v>
      </c>
      <c r="I72" s="13">
        <f t="shared" si="2"/>
        <v>0.99984813971146547</v>
      </c>
    </row>
    <row r="73" spans="1:9" ht="21" customHeight="1" x14ac:dyDescent="0.25">
      <c r="A73" s="38"/>
      <c r="B73" s="14" t="s">
        <v>3</v>
      </c>
      <c r="C73" s="2">
        <v>0</v>
      </c>
      <c r="D73" s="2">
        <v>0</v>
      </c>
      <c r="E73" s="2"/>
      <c r="F73" s="11">
        <f t="shared" si="1"/>
        <v>0</v>
      </c>
      <c r="G73" s="9"/>
      <c r="H73" s="11">
        <f t="shared" si="3"/>
        <v>0</v>
      </c>
      <c r="I73" s="13" t="e">
        <f t="shared" si="2"/>
        <v>#DIV/0!</v>
      </c>
    </row>
    <row r="74" spans="1:9" ht="19.5" customHeight="1" x14ac:dyDescent="0.25">
      <c r="A74" s="38" t="s">
        <v>27</v>
      </c>
      <c r="B74" s="15" t="s">
        <v>1</v>
      </c>
      <c r="C74" s="3">
        <f>SUM(C75:C78)</f>
        <v>0</v>
      </c>
      <c r="D74" s="3">
        <f>SUM(D75:D78)</f>
        <v>0</v>
      </c>
      <c r="E74" s="3">
        <f>SUM(E75:E78)</f>
        <v>0</v>
      </c>
      <c r="F74" s="11">
        <f t="shared" si="1"/>
        <v>0</v>
      </c>
      <c r="G74" s="9"/>
      <c r="H74" s="11">
        <f t="shared" si="3"/>
        <v>0</v>
      </c>
      <c r="I74" s="13" t="e">
        <f t="shared" si="2"/>
        <v>#DIV/0!</v>
      </c>
    </row>
    <row r="75" spans="1:9" ht="21" customHeight="1" x14ac:dyDescent="0.25">
      <c r="A75" s="38"/>
      <c r="B75" s="14" t="s">
        <v>2</v>
      </c>
      <c r="C75" s="2">
        <v>0</v>
      </c>
      <c r="D75" s="2">
        <v>0</v>
      </c>
      <c r="E75" s="2"/>
      <c r="F75" s="11">
        <f t="shared" si="1"/>
        <v>0</v>
      </c>
      <c r="G75" s="9"/>
      <c r="H75" s="11">
        <f t="shared" si="3"/>
        <v>0</v>
      </c>
      <c r="I75" s="13" t="e">
        <f t="shared" si="2"/>
        <v>#DIV/0!</v>
      </c>
    </row>
    <row r="76" spans="1:9" ht="21" customHeight="1" x14ac:dyDescent="0.25">
      <c r="A76" s="38"/>
      <c r="B76" s="14" t="s">
        <v>10</v>
      </c>
      <c r="C76" s="2">
        <v>0</v>
      </c>
      <c r="D76" s="2">
        <v>0</v>
      </c>
      <c r="E76" s="2"/>
      <c r="F76" s="11">
        <f t="shared" ref="F76:F149" si="9">D76-E76</f>
        <v>0</v>
      </c>
      <c r="G76" s="9"/>
      <c r="H76" s="11">
        <f t="shared" ref="H76:H149" si="10">F76-G76</f>
        <v>0</v>
      </c>
      <c r="I76" s="13" t="e">
        <f t="shared" ref="I76:I149" si="11">E76/C76</f>
        <v>#DIV/0!</v>
      </c>
    </row>
    <row r="77" spans="1:9" ht="20.25" customHeight="1" x14ac:dyDescent="0.25">
      <c r="A77" s="38"/>
      <c r="B77" s="14" t="s">
        <v>15</v>
      </c>
      <c r="C77" s="2">
        <v>0</v>
      </c>
      <c r="D77" s="2">
        <v>0</v>
      </c>
      <c r="E77" s="2"/>
      <c r="F77" s="11">
        <f t="shared" si="9"/>
        <v>0</v>
      </c>
      <c r="G77" s="9"/>
      <c r="H77" s="11">
        <f t="shared" si="10"/>
        <v>0</v>
      </c>
      <c r="I77" s="13" t="e">
        <f t="shared" si="11"/>
        <v>#DIV/0!</v>
      </c>
    </row>
    <row r="78" spans="1:9" ht="16.5" customHeight="1" x14ac:dyDescent="0.25">
      <c r="A78" s="38"/>
      <c r="B78" s="14" t="s">
        <v>3</v>
      </c>
      <c r="C78" s="2">
        <v>0</v>
      </c>
      <c r="D78" s="2">
        <v>0</v>
      </c>
      <c r="E78" s="2"/>
      <c r="F78" s="11">
        <f t="shared" si="9"/>
        <v>0</v>
      </c>
      <c r="G78" s="9"/>
      <c r="H78" s="11">
        <f t="shared" si="10"/>
        <v>0</v>
      </c>
      <c r="I78" s="13" t="e">
        <f t="shared" si="11"/>
        <v>#DIV/0!</v>
      </c>
    </row>
    <row r="79" spans="1:9" ht="15" customHeight="1" x14ac:dyDescent="0.25">
      <c r="A79" s="38" t="s">
        <v>28</v>
      </c>
      <c r="B79" s="15" t="s">
        <v>1</v>
      </c>
      <c r="C79" s="3">
        <f>SUM(C80:C83)</f>
        <v>7926.4</v>
      </c>
      <c r="D79" s="3">
        <f>SUM(D80:D83)</f>
        <v>7926.4</v>
      </c>
      <c r="E79" s="3">
        <f>SUM(E80:E83)</f>
        <v>7729.4000000000005</v>
      </c>
      <c r="F79" s="11">
        <f t="shared" si="9"/>
        <v>196.99999999999909</v>
      </c>
      <c r="G79" s="9"/>
      <c r="H79" s="11">
        <f t="shared" si="10"/>
        <v>196.99999999999909</v>
      </c>
      <c r="I79" s="13">
        <f t="shared" si="11"/>
        <v>0.97514634638675823</v>
      </c>
    </row>
    <row r="80" spans="1:9" x14ac:dyDescent="0.25">
      <c r="A80" s="38"/>
      <c r="B80" s="14" t="s">
        <v>2</v>
      </c>
      <c r="C80" s="2">
        <v>0</v>
      </c>
      <c r="D80" s="2">
        <v>0</v>
      </c>
      <c r="E80" s="2"/>
      <c r="F80" s="11">
        <f t="shared" si="9"/>
        <v>0</v>
      </c>
      <c r="G80" s="9"/>
      <c r="H80" s="11">
        <f t="shared" si="10"/>
        <v>0</v>
      </c>
      <c r="I80" s="13" t="e">
        <f t="shared" si="11"/>
        <v>#DIV/0!</v>
      </c>
    </row>
    <row r="81" spans="1:9" x14ac:dyDescent="0.25">
      <c r="A81" s="38"/>
      <c r="B81" s="14" t="s">
        <v>10</v>
      </c>
      <c r="C81" s="2">
        <v>5413.7</v>
      </c>
      <c r="D81" s="2">
        <v>5413.7</v>
      </c>
      <c r="E81" s="2">
        <v>5250.1</v>
      </c>
      <c r="F81" s="11">
        <f t="shared" si="9"/>
        <v>163.59999999999945</v>
      </c>
      <c r="G81" s="9"/>
      <c r="H81" s="11">
        <f t="shared" si="10"/>
        <v>163.59999999999945</v>
      </c>
      <c r="I81" s="13">
        <f t="shared" si="11"/>
        <v>0.96978037201913669</v>
      </c>
    </row>
    <row r="82" spans="1:9" x14ac:dyDescent="0.25">
      <c r="A82" s="38"/>
      <c r="B82" s="14" t="s">
        <v>15</v>
      </c>
      <c r="C82" s="2">
        <v>2512.6999999999998</v>
      </c>
      <c r="D82" s="2">
        <v>2512.6999999999998</v>
      </c>
      <c r="E82" s="2">
        <v>2479.3000000000002</v>
      </c>
      <c r="F82" s="11">
        <f t="shared" si="9"/>
        <v>33.399999999999636</v>
      </c>
      <c r="G82" s="9"/>
      <c r="H82" s="11">
        <f t="shared" si="10"/>
        <v>33.399999999999636</v>
      </c>
      <c r="I82" s="13">
        <f t="shared" si="11"/>
        <v>0.98670752576909315</v>
      </c>
    </row>
    <row r="83" spans="1:9" ht="18.75" customHeight="1" x14ac:dyDescent="0.25">
      <c r="A83" s="38"/>
      <c r="B83" s="14" t="s">
        <v>3</v>
      </c>
      <c r="C83" s="2">
        <v>0</v>
      </c>
      <c r="D83" s="2">
        <v>0</v>
      </c>
      <c r="E83" s="2"/>
      <c r="F83" s="11">
        <f t="shared" si="9"/>
        <v>0</v>
      </c>
      <c r="G83" s="9"/>
      <c r="H83" s="11">
        <f t="shared" si="10"/>
        <v>0</v>
      </c>
      <c r="I83" s="13" t="e">
        <f t="shared" si="11"/>
        <v>#DIV/0!</v>
      </c>
    </row>
    <row r="84" spans="1:9" ht="18" customHeight="1" x14ac:dyDescent="0.25">
      <c r="A84" s="38" t="s">
        <v>39</v>
      </c>
      <c r="B84" s="15" t="s">
        <v>1</v>
      </c>
      <c r="C84" s="3">
        <f>SUM(C85:C88)</f>
        <v>731.7</v>
      </c>
      <c r="D84" s="3">
        <f>SUM(D85:D88)</f>
        <v>731.7</v>
      </c>
      <c r="E84" s="3">
        <f>SUM(E85:E88)</f>
        <v>476.1</v>
      </c>
      <c r="F84" s="11">
        <f t="shared" si="9"/>
        <v>255.60000000000002</v>
      </c>
      <c r="G84" s="9"/>
      <c r="H84" s="11">
        <f t="shared" si="10"/>
        <v>255.60000000000002</v>
      </c>
      <c r="I84" s="13">
        <f t="shared" si="11"/>
        <v>0.65067650676506761</v>
      </c>
    </row>
    <row r="85" spans="1:9" ht="18" customHeight="1" x14ac:dyDescent="0.25">
      <c r="A85" s="38"/>
      <c r="B85" s="14" t="s">
        <v>2</v>
      </c>
      <c r="C85" s="2">
        <v>0</v>
      </c>
      <c r="D85" s="2">
        <v>0</v>
      </c>
      <c r="E85" s="2"/>
      <c r="F85" s="11">
        <f t="shared" si="9"/>
        <v>0</v>
      </c>
      <c r="G85" s="9"/>
      <c r="H85" s="11">
        <f t="shared" si="10"/>
        <v>0</v>
      </c>
      <c r="I85" s="13" t="e">
        <f t="shared" si="11"/>
        <v>#DIV/0!</v>
      </c>
    </row>
    <row r="86" spans="1:9" ht="18" customHeight="1" x14ac:dyDescent="0.25">
      <c r="A86" s="38"/>
      <c r="B86" s="14" t="s">
        <v>10</v>
      </c>
      <c r="C86" s="2">
        <v>0</v>
      </c>
      <c r="D86" s="2">
        <v>0</v>
      </c>
      <c r="E86" s="2"/>
      <c r="F86" s="11">
        <f t="shared" si="9"/>
        <v>0</v>
      </c>
      <c r="G86" s="9"/>
      <c r="H86" s="11">
        <f t="shared" si="10"/>
        <v>0</v>
      </c>
      <c r="I86" s="13" t="e">
        <f t="shared" si="11"/>
        <v>#DIV/0!</v>
      </c>
    </row>
    <row r="87" spans="1:9" ht="18" customHeight="1" x14ac:dyDescent="0.25">
      <c r="A87" s="38"/>
      <c r="B87" s="14" t="s">
        <v>15</v>
      </c>
      <c r="C87" s="2">
        <v>731.7</v>
      </c>
      <c r="D87" s="2">
        <v>731.7</v>
      </c>
      <c r="E87" s="2">
        <f>436.1+40</f>
        <v>476.1</v>
      </c>
      <c r="F87" s="11">
        <f t="shared" si="9"/>
        <v>255.60000000000002</v>
      </c>
      <c r="G87" s="9">
        <f>[1]Лист1!$D$17</f>
        <v>8</v>
      </c>
      <c r="H87" s="11">
        <f t="shared" si="10"/>
        <v>247.60000000000002</v>
      </c>
      <c r="I87" s="13">
        <f t="shared" si="11"/>
        <v>0.65067650676506761</v>
      </c>
    </row>
    <row r="88" spans="1:9" ht="18.75" customHeight="1" x14ac:dyDescent="0.25">
      <c r="A88" s="38"/>
      <c r="B88" s="14" t="s">
        <v>3</v>
      </c>
      <c r="C88" s="2">
        <v>0</v>
      </c>
      <c r="D88" s="2">
        <v>0</v>
      </c>
      <c r="E88" s="2"/>
      <c r="F88" s="11">
        <f t="shared" si="9"/>
        <v>0</v>
      </c>
      <c r="G88" s="9"/>
      <c r="H88" s="11">
        <f t="shared" si="10"/>
        <v>0</v>
      </c>
      <c r="I88" s="13" t="e">
        <f t="shared" si="11"/>
        <v>#DIV/0!</v>
      </c>
    </row>
    <row r="89" spans="1:9" ht="18" customHeight="1" x14ac:dyDescent="0.25">
      <c r="A89" s="38" t="s">
        <v>53</v>
      </c>
      <c r="B89" s="19" t="s">
        <v>1</v>
      </c>
      <c r="C89" s="3">
        <f>SUM(C90:C93)</f>
        <v>1291.0999999999999</v>
      </c>
      <c r="D89" s="3">
        <f>SUM(D90:D93)</f>
        <v>1197.0999999999999</v>
      </c>
      <c r="E89" s="3">
        <f>SUM(E90:E93)</f>
        <v>1197</v>
      </c>
      <c r="F89" s="11"/>
      <c r="G89" s="9"/>
      <c r="H89" s="11"/>
      <c r="I89" s="13"/>
    </row>
    <row r="90" spans="1:9" ht="18" customHeight="1" x14ac:dyDescent="0.25">
      <c r="A90" s="38"/>
      <c r="B90" s="20" t="s">
        <v>2</v>
      </c>
      <c r="C90" s="2">
        <v>0</v>
      </c>
      <c r="D90" s="2">
        <v>0</v>
      </c>
      <c r="E90" s="2"/>
      <c r="F90" s="11"/>
      <c r="G90" s="9"/>
      <c r="H90" s="11"/>
      <c r="I90" s="13"/>
    </row>
    <row r="91" spans="1:9" ht="18" customHeight="1" x14ac:dyDescent="0.25">
      <c r="A91" s="38"/>
      <c r="B91" s="20" t="s">
        <v>10</v>
      </c>
      <c r="C91" s="2">
        <v>881.8</v>
      </c>
      <c r="D91" s="2">
        <v>817.6</v>
      </c>
      <c r="E91" s="2">
        <v>817.6</v>
      </c>
      <c r="F91" s="11"/>
      <c r="G91" s="9"/>
      <c r="H91" s="11"/>
      <c r="I91" s="13"/>
    </row>
    <row r="92" spans="1:9" ht="18" customHeight="1" x14ac:dyDescent="0.25">
      <c r="A92" s="38"/>
      <c r="B92" s="20" t="s">
        <v>15</v>
      </c>
      <c r="C92" s="2">
        <v>409.3</v>
      </c>
      <c r="D92" s="2">
        <v>379.5</v>
      </c>
      <c r="E92" s="2">
        <v>379.4</v>
      </c>
      <c r="F92" s="11"/>
      <c r="G92" s="9"/>
      <c r="H92" s="11"/>
      <c r="I92" s="13"/>
    </row>
    <row r="93" spans="1:9" ht="21.75" customHeight="1" x14ac:dyDescent="0.25">
      <c r="A93" s="38"/>
      <c r="B93" s="20" t="s">
        <v>3</v>
      </c>
      <c r="C93" s="2">
        <v>0</v>
      </c>
      <c r="D93" s="2">
        <v>0</v>
      </c>
      <c r="E93" s="2"/>
      <c r="F93" s="11"/>
      <c r="G93" s="9"/>
      <c r="H93" s="11"/>
      <c r="I93" s="13"/>
    </row>
    <row r="94" spans="1:9" ht="17.25" customHeight="1" x14ac:dyDescent="0.25">
      <c r="A94" s="38" t="s">
        <v>54</v>
      </c>
      <c r="B94" s="19" t="s">
        <v>1</v>
      </c>
      <c r="C94" s="3">
        <f>SUM(C95:C98)</f>
        <v>257.2</v>
      </c>
      <c r="D94" s="3">
        <f>SUM(D95:D98)</f>
        <v>257.2</v>
      </c>
      <c r="E94" s="3">
        <f>SUM(E95:E98)</f>
        <v>257.2</v>
      </c>
      <c r="F94" s="11"/>
      <c r="G94" s="9"/>
      <c r="H94" s="11"/>
      <c r="I94" s="13"/>
    </row>
    <row r="95" spans="1:9" ht="21.75" customHeight="1" x14ac:dyDescent="0.25">
      <c r="A95" s="38"/>
      <c r="B95" s="20" t="s">
        <v>2</v>
      </c>
      <c r="C95" s="2">
        <v>0</v>
      </c>
      <c r="D95" s="2">
        <v>0</v>
      </c>
      <c r="E95" s="2"/>
      <c r="F95" s="11"/>
      <c r="G95" s="9"/>
      <c r="H95" s="11"/>
      <c r="I95" s="13"/>
    </row>
    <row r="96" spans="1:9" ht="20.25" customHeight="1" x14ac:dyDescent="0.25">
      <c r="A96" s="38"/>
      <c r="B96" s="20" t="s">
        <v>10</v>
      </c>
      <c r="C96" s="2">
        <v>0</v>
      </c>
      <c r="D96" s="2">
        <v>0</v>
      </c>
      <c r="E96" s="2"/>
      <c r="F96" s="11"/>
      <c r="G96" s="9"/>
      <c r="H96" s="11"/>
      <c r="I96" s="13"/>
    </row>
    <row r="97" spans="1:9" ht="20.25" customHeight="1" x14ac:dyDescent="0.25">
      <c r="A97" s="38"/>
      <c r="B97" s="20" t="s">
        <v>15</v>
      </c>
      <c r="C97" s="2">
        <v>257.2</v>
      </c>
      <c r="D97" s="2">
        <v>257.2</v>
      </c>
      <c r="E97" s="2">
        <v>257.2</v>
      </c>
      <c r="F97" s="11"/>
      <c r="G97" s="9"/>
      <c r="H97" s="11"/>
      <c r="I97" s="13"/>
    </row>
    <row r="98" spans="1:9" ht="18.75" customHeight="1" x14ac:dyDescent="0.25">
      <c r="A98" s="38"/>
      <c r="B98" s="20" t="s">
        <v>3</v>
      </c>
      <c r="C98" s="2">
        <v>0</v>
      </c>
      <c r="D98" s="2">
        <v>0</v>
      </c>
      <c r="E98" s="2"/>
      <c r="F98" s="11"/>
      <c r="G98" s="9"/>
      <c r="H98" s="11"/>
      <c r="I98" s="13"/>
    </row>
    <row r="99" spans="1:9" ht="15" customHeight="1" x14ac:dyDescent="0.25">
      <c r="A99" s="33" t="s">
        <v>29</v>
      </c>
      <c r="B99" s="15" t="s">
        <v>1</v>
      </c>
      <c r="C99" s="3">
        <f t="shared" ref="C99:E103" si="12">C104+C109+C114</f>
        <v>145984.4</v>
      </c>
      <c r="D99" s="3">
        <f t="shared" si="12"/>
        <v>156245</v>
      </c>
      <c r="E99" s="3">
        <f t="shared" si="12"/>
        <v>106267.90000000002</v>
      </c>
      <c r="F99" s="11">
        <f t="shared" si="9"/>
        <v>49977.099999999977</v>
      </c>
      <c r="G99" s="9"/>
      <c r="H99" s="11">
        <f t="shared" si="10"/>
        <v>49977.099999999977</v>
      </c>
      <c r="I99" s="13">
        <f t="shared" si="11"/>
        <v>0.72794010866914571</v>
      </c>
    </row>
    <row r="100" spans="1:9" ht="19.5" customHeight="1" x14ac:dyDescent="0.25">
      <c r="A100" s="33"/>
      <c r="B100" s="15" t="s">
        <v>2</v>
      </c>
      <c r="C100" s="3">
        <f t="shared" si="12"/>
        <v>0</v>
      </c>
      <c r="D100" s="3">
        <f t="shared" si="12"/>
        <v>0</v>
      </c>
      <c r="E100" s="3">
        <f t="shared" si="12"/>
        <v>0</v>
      </c>
      <c r="F100" s="11">
        <f t="shared" si="9"/>
        <v>0</v>
      </c>
      <c r="G100" s="9"/>
      <c r="H100" s="11">
        <f t="shared" si="10"/>
        <v>0</v>
      </c>
      <c r="I100" s="13" t="e">
        <f t="shared" si="11"/>
        <v>#DIV/0!</v>
      </c>
    </row>
    <row r="101" spans="1:9" x14ac:dyDescent="0.25">
      <c r="A101" s="33"/>
      <c r="B101" s="15" t="s">
        <v>10</v>
      </c>
      <c r="C101" s="3">
        <f t="shared" si="12"/>
        <v>0</v>
      </c>
      <c r="D101" s="3">
        <f t="shared" si="12"/>
        <v>0</v>
      </c>
      <c r="E101" s="3">
        <f t="shared" si="12"/>
        <v>0</v>
      </c>
      <c r="F101" s="11">
        <f t="shared" si="9"/>
        <v>0</v>
      </c>
      <c r="G101" s="9"/>
      <c r="H101" s="11">
        <f t="shared" si="10"/>
        <v>0</v>
      </c>
      <c r="I101" s="13" t="e">
        <f t="shared" si="11"/>
        <v>#DIV/0!</v>
      </c>
    </row>
    <row r="102" spans="1:9" x14ac:dyDescent="0.25">
      <c r="A102" s="33"/>
      <c r="B102" s="15" t="s">
        <v>15</v>
      </c>
      <c r="C102" s="3">
        <f t="shared" si="12"/>
        <v>138616.29999999999</v>
      </c>
      <c r="D102" s="3">
        <f>D107+D112+D117</f>
        <v>148548</v>
      </c>
      <c r="E102" s="3">
        <f>E107+E112+E117</f>
        <v>98910.800000000017</v>
      </c>
      <c r="F102" s="11">
        <f t="shared" si="9"/>
        <v>49637.199999999983</v>
      </c>
      <c r="G102" s="9"/>
      <c r="H102" s="11">
        <f t="shared" si="10"/>
        <v>49637.199999999983</v>
      </c>
      <c r="I102" s="13">
        <f t="shared" si="11"/>
        <v>0.713558217900781</v>
      </c>
    </row>
    <row r="103" spans="1:9" ht="32.25" customHeight="1" x14ac:dyDescent="0.25">
      <c r="A103" s="33"/>
      <c r="B103" s="15" t="s">
        <v>3</v>
      </c>
      <c r="C103" s="3">
        <f t="shared" si="12"/>
        <v>7368.1</v>
      </c>
      <c r="D103" s="3">
        <f t="shared" si="12"/>
        <v>7697</v>
      </c>
      <c r="E103" s="3">
        <f t="shared" si="12"/>
        <v>7357.1</v>
      </c>
      <c r="F103" s="11">
        <f t="shared" si="9"/>
        <v>339.89999999999964</v>
      </c>
      <c r="G103" s="9"/>
      <c r="H103" s="11">
        <f t="shared" si="10"/>
        <v>339.89999999999964</v>
      </c>
      <c r="I103" s="13">
        <f t="shared" si="11"/>
        <v>0.99850707780839021</v>
      </c>
    </row>
    <row r="104" spans="1:9" ht="21.75" customHeight="1" x14ac:dyDescent="0.25">
      <c r="A104" s="38" t="s">
        <v>30</v>
      </c>
      <c r="B104" s="15" t="s">
        <v>1</v>
      </c>
      <c r="C104" s="3">
        <f>SUM(C105:C108)</f>
        <v>143502.9</v>
      </c>
      <c r="D104" s="3">
        <f>SUM(D105:D108)</f>
        <v>153893</v>
      </c>
      <c r="E104" s="3">
        <f>SUM(E105:E108)</f>
        <v>104772.10000000002</v>
      </c>
      <c r="F104" s="11">
        <f t="shared" si="9"/>
        <v>49120.89999999998</v>
      </c>
      <c r="G104" s="9"/>
      <c r="H104" s="11">
        <f t="shared" si="10"/>
        <v>49120.89999999998</v>
      </c>
      <c r="I104" s="13">
        <f t="shared" si="11"/>
        <v>0.73010440903981744</v>
      </c>
    </row>
    <row r="105" spans="1:9" ht="21.75" customHeight="1" x14ac:dyDescent="0.25">
      <c r="A105" s="38"/>
      <c r="B105" s="14" t="s">
        <v>2</v>
      </c>
      <c r="C105" s="2">
        <v>0</v>
      </c>
      <c r="D105" s="2">
        <v>0</v>
      </c>
      <c r="E105" s="2"/>
      <c r="F105" s="11">
        <f t="shared" si="9"/>
        <v>0</v>
      </c>
      <c r="G105" s="9"/>
      <c r="H105" s="11">
        <f t="shared" si="10"/>
        <v>0</v>
      </c>
      <c r="I105" s="13" t="e">
        <f t="shared" si="11"/>
        <v>#DIV/0!</v>
      </c>
    </row>
    <row r="106" spans="1:9" ht="21.75" customHeight="1" x14ac:dyDescent="0.25">
      <c r="A106" s="38"/>
      <c r="B106" s="14" t="s">
        <v>10</v>
      </c>
      <c r="C106" s="2">
        <v>0</v>
      </c>
      <c r="D106" s="2">
        <v>0</v>
      </c>
      <c r="E106" s="2"/>
      <c r="F106" s="11">
        <f t="shared" si="9"/>
        <v>0</v>
      </c>
      <c r="G106" s="9"/>
      <c r="H106" s="11">
        <f t="shared" si="10"/>
        <v>0</v>
      </c>
      <c r="I106" s="13" t="e">
        <f t="shared" si="11"/>
        <v>#DIV/0!</v>
      </c>
    </row>
    <row r="107" spans="1:9" ht="21.75" customHeight="1" x14ac:dyDescent="0.25">
      <c r="A107" s="38"/>
      <c r="B107" s="14" t="s">
        <v>15</v>
      </c>
      <c r="C107" s="2">
        <v>136134.79999999999</v>
      </c>
      <c r="D107" s="2">
        <v>146196</v>
      </c>
      <c r="E107" s="2">
        <f>89784.6+1598.1+3622.3+2410</f>
        <v>97415.000000000015</v>
      </c>
      <c r="F107" s="11">
        <f t="shared" si="9"/>
        <v>48780.999999999985</v>
      </c>
      <c r="G107" s="9">
        <f>[1]Лист1!$D$19</f>
        <v>2448.9226399999998</v>
      </c>
      <c r="H107" s="11">
        <f t="shared" si="10"/>
        <v>46332.077359999988</v>
      </c>
      <c r="I107" s="13">
        <f t="shared" si="11"/>
        <v>0.71557750112388618</v>
      </c>
    </row>
    <row r="108" spans="1:9" ht="18" customHeight="1" x14ac:dyDescent="0.25">
      <c r="A108" s="38"/>
      <c r="B108" s="20" t="s">
        <v>3</v>
      </c>
      <c r="C108" s="2">
        <v>7368.1</v>
      </c>
      <c r="D108" s="2">
        <v>7697</v>
      </c>
      <c r="E108" s="2">
        <f>614.8+6742.3</f>
        <v>7357.1</v>
      </c>
      <c r="F108" s="11">
        <f t="shared" si="9"/>
        <v>339.89999999999964</v>
      </c>
      <c r="G108" s="9"/>
      <c r="H108" s="11">
        <f t="shared" si="10"/>
        <v>339.89999999999964</v>
      </c>
      <c r="I108" s="13">
        <f t="shared" si="11"/>
        <v>0.99850707780839021</v>
      </c>
    </row>
    <row r="109" spans="1:9" ht="15" customHeight="1" x14ac:dyDescent="0.25">
      <c r="A109" s="38" t="s">
        <v>31</v>
      </c>
      <c r="B109" s="15" t="s">
        <v>1</v>
      </c>
      <c r="C109" s="3">
        <f>SUM(C110:C113)</f>
        <v>1319.2</v>
      </c>
      <c r="D109" s="3">
        <f>SUM(D110:D113)</f>
        <v>1334</v>
      </c>
      <c r="E109" s="3">
        <f>SUM(E110:E113)</f>
        <v>745.19999999999993</v>
      </c>
      <c r="F109" s="11">
        <f t="shared" si="9"/>
        <v>588.80000000000007</v>
      </c>
      <c r="G109" s="9"/>
      <c r="H109" s="11">
        <f t="shared" si="10"/>
        <v>588.80000000000007</v>
      </c>
      <c r="I109" s="13">
        <f t="shared" si="11"/>
        <v>0.56488781079442074</v>
      </c>
    </row>
    <row r="110" spans="1:9" x14ac:dyDescent="0.25">
      <c r="A110" s="38"/>
      <c r="B110" s="14" t="s">
        <v>2</v>
      </c>
      <c r="C110" s="2">
        <v>0</v>
      </c>
      <c r="D110" s="2">
        <v>0</v>
      </c>
      <c r="E110" s="2"/>
      <c r="F110" s="11">
        <f t="shared" si="9"/>
        <v>0</v>
      </c>
      <c r="G110" s="9"/>
      <c r="H110" s="11">
        <f t="shared" si="10"/>
        <v>0</v>
      </c>
      <c r="I110" s="13" t="e">
        <f t="shared" si="11"/>
        <v>#DIV/0!</v>
      </c>
    </row>
    <row r="111" spans="1:9" x14ac:dyDescent="0.25">
      <c r="A111" s="38"/>
      <c r="B111" s="14" t="s">
        <v>10</v>
      </c>
      <c r="C111" s="2">
        <v>0</v>
      </c>
      <c r="D111" s="2">
        <v>0</v>
      </c>
      <c r="E111" s="2"/>
      <c r="F111" s="11">
        <f t="shared" si="9"/>
        <v>0</v>
      </c>
      <c r="G111" s="9"/>
      <c r="H111" s="11">
        <f t="shared" si="10"/>
        <v>0</v>
      </c>
      <c r="I111" s="13" t="e">
        <f t="shared" si="11"/>
        <v>#DIV/0!</v>
      </c>
    </row>
    <row r="112" spans="1:9" x14ac:dyDescent="0.25">
      <c r="A112" s="38"/>
      <c r="B112" s="14" t="s">
        <v>15</v>
      </c>
      <c r="C112" s="2">
        <v>1319.2</v>
      </c>
      <c r="D112" s="2">
        <v>1334</v>
      </c>
      <c r="E112" s="2">
        <f>697.3+47.9</f>
        <v>745.19999999999993</v>
      </c>
      <c r="F112" s="11">
        <f t="shared" si="9"/>
        <v>588.80000000000007</v>
      </c>
      <c r="G112" s="9">
        <f>[1]Лист1!$D$20</f>
        <v>81.37276</v>
      </c>
      <c r="H112" s="11">
        <f t="shared" si="10"/>
        <v>507.4272400000001</v>
      </c>
      <c r="I112" s="13">
        <f t="shared" si="11"/>
        <v>0.56488781079442074</v>
      </c>
    </row>
    <row r="113" spans="1:9" ht="18" customHeight="1" x14ac:dyDescent="0.25">
      <c r="A113" s="38"/>
      <c r="B113" s="14" t="s">
        <v>3</v>
      </c>
      <c r="C113" s="2">
        <v>0</v>
      </c>
      <c r="D113" s="2">
        <v>0</v>
      </c>
      <c r="E113" s="2"/>
      <c r="F113" s="11">
        <f t="shared" si="9"/>
        <v>0</v>
      </c>
      <c r="G113" s="9"/>
      <c r="H113" s="11">
        <f t="shared" si="10"/>
        <v>0</v>
      </c>
      <c r="I113" s="13" t="e">
        <f t="shared" si="11"/>
        <v>#DIV/0!</v>
      </c>
    </row>
    <row r="114" spans="1:9" ht="15.75" customHeight="1" x14ac:dyDescent="0.25">
      <c r="A114" s="38" t="s">
        <v>40</v>
      </c>
      <c r="B114" s="15" t="s">
        <v>1</v>
      </c>
      <c r="C114" s="3">
        <f>SUM(C115:C118)</f>
        <v>1162.3</v>
      </c>
      <c r="D114" s="3">
        <f>SUM(D115:D118)</f>
        <v>1018</v>
      </c>
      <c r="E114" s="3">
        <f>SUM(E115:E118)</f>
        <v>750.6</v>
      </c>
      <c r="F114" s="11">
        <f t="shared" si="9"/>
        <v>267.39999999999998</v>
      </c>
      <c r="G114" s="9"/>
      <c r="H114" s="11">
        <f t="shared" si="10"/>
        <v>267.39999999999998</v>
      </c>
      <c r="I114" s="13">
        <f t="shared" si="11"/>
        <v>0.64578852275660337</v>
      </c>
    </row>
    <row r="115" spans="1:9" ht="15.75" customHeight="1" x14ac:dyDescent="0.25">
      <c r="A115" s="38"/>
      <c r="B115" s="14" t="s">
        <v>2</v>
      </c>
      <c r="C115" s="2">
        <v>0</v>
      </c>
      <c r="D115" s="2">
        <v>0</v>
      </c>
      <c r="E115" s="2"/>
      <c r="F115" s="11">
        <f t="shared" si="9"/>
        <v>0</v>
      </c>
      <c r="G115" s="9"/>
      <c r="H115" s="11">
        <f t="shared" si="10"/>
        <v>0</v>
      </c>
      <c r="I115" s="13" t="e">
        <f t="shared" si="11"/>
        <v>#DIV/0!</v>
      </c>
    </row>
    <row r="116" spans="1:9" ht="15.75" customHeight="1" x14ac:dyDescent="0.25">
      <c r="A116" s="38"/>
      <c r="B116" s="14" t="s">
        <v>10</v>
      </c>
      <c r="C116" s="2">
        <v>0</v>
      </c>
      <c r="D116" s="2">
        <v>0</v>
      </c>
      <c r="E116" s="2"/>
      <c r="F116" s="11">
        <f t="shared" si="9"/>
        <v>0</v>
      </c>
      <c r="G116" s="9"/>
      <c r="H116" s="11">
        <f t="shared" si="10"/>
        <v>0</v>
      </c>
      <c r="I116" s="13" t="e">
        <f t="shared" si="11"/>
        <v>#DIV/0!</v>
      </c>
    </row>
    <row r="117" spans="1:9" ht="15.75" customHeight="1" x14ac:dyDescent="0.25">
      <c r="A117" s="38"/>
      <c r="B117" s="14" t="s">
        <v>15</v>
      </c>
      <c r="C117" s="2">
        <v>1162.3</v>
      </c>
      <c r="D117" s="2">
        <v>1018</v>
      </c>
      <c r="E117" s="2">
        <v>750.6</v>
      </c>
      <c r="F117" s="11">
        <f t="shared" si="9"/>
        <v>267.39999999999998</v>
      </c>
      <c r="G117" s="9">
        <f>[1]Лист1!$D$24</f>
        <v>0.32400000000000001</v>
      </c>
      <c r="H117" s="11">
        <f t="shared" si="10"/>
        <v>267.07599999999996</v>
      </c>
      <c r="I117" s="13">
        <f t="shared" si="11"/>
        <v>0.64578852275660337</v>
      </c>
    </row>
    <row r="118" spans="1:9" ht="18" customHeight="1" x14ac:dyDescent="0.25">
      <c r="A118" s="38"/>
      <c r="B118" s="14" t="s">
        <v>3</v>
      </c>
      <c r="C118" s="2">
        <v>0</v>
      </c>
      <c r="D118" s="2">
        <v>0</v>
      </c>
      <c r="E118" s="2"/>
      <c r="F118" s="11">
        <f t="shared" si="9"/>
        <v>0</v>
      </c>
      <c r="G118" s="9"/>
      <c r="H118" s="11">
        <f t="shared" si="10"/>
        <v>0</v>
      </c>
      <c r="I118" s="13" t="e">
        <f t="shared" si="11"/>
        <v>#DIV/0!</v>
      </c>
    </row>
    <row r="119" spans="1:9" ht="15" customHeight="1" x14ac:dyDescent="0.25">
      <c r="A119" s="33" t="s">
        <v>32</v>
      </c>
      <c r="B119" s="15" t="s">
        <v>1</v>
      </c>
      <c r="C119" s="3">
        <f t="shared" ref="C119:E123" si="13">C124+C129+C134+C139+C144+C149+C154</f>
        <v>67170.900000000009</v>
      </c>
      <c r="D119" s="3">
        <f t="shared" si="13"/>
        <v>67205.400000000009</v>
      </c>
      <c r="E119" s="3">
        <f t="shared" si="13"/>
        <v>44902.400000000001</v>
      </c>
      <c r="F119" s="11">
        <f t="shared" si="9"/>
        <v>22303.000000000007</v>
      </c>
      <c r="G119" s="9"/>
      <c r="H119" s="11">
        <f t="shared" si="10"/>
        <v>22303.000000000007</v>
      </c>
      <c r="I119" s="13">
        <f t="shared" si="11"/>
        <v>0.66847995188392584</v>
      </c>
    </row>
    <row r="120" spans="1:9" ht="18" customHeight="1" x14ac:dyDescent="0.25">
      <c r="A120" s="33"/>
      <c r="B120" s="15" t="s">
        <v>2</v>
      </c>
      <c r="C120" s="3">
        <f t="shared" si="13"/>
        <v>587.70000000000005</v>
      </c>
      <c r="D120" s="3">
        <f t="shared" si="13"/>
        <v>587.70000000000005</v>
      </c>
      <c r="E120" s="3">
        <f t="shared" si="13"/>
        <v>488.6</v>
      </c>
      <c r="F120" s="11">
        <f t="shared" si="9"/>
        <v>99.100000000000023</v>
      </c>
      <c r="G120" s="9"/>
      <c r="H120" s="11">
        <f t="shared" si="10"/>
        <v>99.100000000000023</v>
      </c>
      <c r="I120" s="13">
        <f t="shared" si="11"/>
        <v>0.83137655266292321</v>
      </c>
    </row>
    <row r="121" spans="1:9" x14ac:dyDescent="0.25">
      <c r="A121" s="33"/>
      <c r="B121" s="15" t="s">
        <v>10</v>
      </c>
      <c r="C121" s="3">
        <f t="shared" si="13"/>
        <v>30726.7</v>
      </c>
      <c r="D121" s="3">
        <f t="shared" si="13"/>
        <v>30726.7</v>
      </c>
      <c r="E121" s="3">
        <f t="shared" si="13"/>
        <v>21593.5</v>
      </c>
      <c r="F121" s="11">
        <f t="shared" si="9"/>
        <v>9133.2000000000007</v>
      </c>
      <c r="G121" s="9"/>
      <c r="H121" s="11">
        <f t="shared" si="10"/>
        <v>9133.2000000000007</v>
      </c>
      <c r="I121" s="13">
        <f t="shared" si="11"/>
        <v>0.70276014020379673</v>
      </c>
    </row>
    <row r="122" spans="1:9" ht="15.75" customHeight="1" x14ac:dyDescent="0.25">
      <c r="A122" s="33"/>
      <c r="B122" s="15" t="s">
        <v>15</v>
      </c>
      <c r="C122" s="3">
        <f t="shared" si="13"/>
        <v>35145.200000000004</v>
      </c>
      <c r="D122" s="3">
        <f t="shared" si="13"/>
        <v>35179.700000000004</v>
      </c>
      <c r="E122" s="3">
        <f t="shared" si="13"/>
        <v>22293.4</v>
      </c>
      <c r="F122" s="11">
        <f t="shared" si="9"/>
        <v>12886.300000000003</v>
      </c>
      <c r="G122" s="9"/>
      <c r="H122" s="11">
        <f t="shared" si="10"/>
        <v>12886.300000000003</v>
      </c>
      <c r="I122" s="13">
        <f t="shared" si="11"/>
        <v>0.63432275246690872</v>
      </c>
    </row>
    <row r="123" spans="1:9" ht="30" customHeight="1" x14ac:dyDescent="0.25">
      <c r="A123" s="33"/>
      <c r="B123" s="15" t="s">
        <v>3</v>
      </c>
      <c r="C123" s="3">
        <f t="shared" si="13"/>
        <v>711.3</v>
      </c>
      <c r="D123" s="3">
        <f t="shared" si="13"/>
        <v>711.3</v>
      </c>
      <c r="E123" s="3">
        <f t="shared" si="13"/>
        <v>526.9</v>
      </c>
      <c r="F123" s="11">
        <f t="shared" si="9"/>
        <v>184.39999999999998</v>
      </c>
      <c r="G123" s="9"/>
      <c r="H123" s="11">
        <f t="shared" si="10"/>
        <v>184.39999999999998</v>
      </c>
      <c r="I123" s="13">
        <f t="shared" si="11"/>
        <v>0.74075636159145231</v>
      </c>
    </row>
    <row r="124" spans="1:9" ht="15" customHeight="1" x14ac:dyDescent="0.25">
      <c r="A124" s="38" t="s">
        <v>33</v>
      </c>
      <c r="B124" s="15" t="s">
        <v>1</v>
      </c>
      <c r="C124" s="3">
        <f>SUM(C125:C128)</f>
        <v>5565.8</v>
      </c>
      <c r="D124" s="3">
        <f>SUM(D125:D128)</f>
        <v>5676.5000000000009</v>
      </c>
      <c r="E124" s="3">
        <f>SUM(E125:E128)</f>
        <v>3958.5</v>
      </c>
      <c r="F124" s="11">
        <f t="shared" si="9"/>
        <v>1718.0000000000009</v>
      </c>
      <c r="G124" s="9"/>
      <c r="H124" s="11">
        <f t="shared" si="10"/>
        <v>1718.0000000000009</v>
      </c>
      <c r="I124" s="13">
        <f t="shared" si="11"/>
        <v>0.71121851306191386</v>
      </c>
    </row>
    <row r="125" spans="1:9" ht="20.25" customHeight="1" x14ac:dyDescent="0.25">
      <c r="A125" s="38"/>
      <c r="B125" s="14" t="s">
        <v>2</v>
      </c>
      <c r="C125" s="2">
        <v>0</v>
      </c>
      <c r="D125" s="2">
        <v>0</v>
      </c>
      <c r="E125" s="2"/>
      <c r="F125" s="11">
        <f t="shared" si="9"/>
        <v>0</v>
      </c>
      <c r="G125" s="9"/>
      <c r="H125" s="11">
        <f t="shared" si="10"/>
        <v>0</v>
      </c>
      <c r="I125" s="13" t="e">
        <f t="shared" si="11"/>
        <v>#DIV/0!</v>
      </c>
    </row>
    <row r="126" spans="1:9" ht="20.25" customHeight="1" x14ac:dyDescent="0.25">
      <c r="A126" s="38"/>
      <c r="B126" s="14" t="s">
        <v>10</v>
      </c>
      <c r="C126" s="2">
        <v>0</v>
      </c>
      <c r="D126" s="2">
        <v>0</v>
      </c>
      <c r="E126" s="2"/>
      <c r="F126" s="11">
        <f t="shared" si="9"/>
        <v>0</v>
      </c>
      <c r="G126" s="9"/>
      <c r="H126" s="11">
        <f t="shared" si="10"/>
        <v>0</v>
      </c>
      <c r="I126" s="13" t="e">
        <f t="shared" si="11"/>
        <v>#DIV/0!</v>
      </c>
    </row>
    <row r="127" spans="1:9" ht="20.25" customHeight="1" x14ac:dyDescent="0.25">
      <c r="A127" s="38"/>
      <c r="B127" s="14" t="s">
        <v>15</v>
      </c>
      <c r="C127" s="2">
        <v>4854.5</v>
      </c>
      <c r="D127" s="2">
        <f>4855.6+109.6</f>
        <v>4965.2000000000007</v>
      </c>
      <c r="E127" s="2">
        <v>3431.6</v>
      </c>
      <c r="F127" s="11">
        <f t="shared" si="9"/>
        <v>1533.6000000000008</v>
      </c>
      <c r="G127" s="9">
        <f>[1]Лист1!$D$23</f>
        <v>109.57098000000001</v>
      </c>
      <c r="H127" s="11">
        <f t="shared" si="10"/>
        <v>1424.0290200000009</v>
      </c>
      <c r="I127" s="13">
        <f t="shared" si="11"/>
        <v>0.70689051395612312</v>
      </c>
    </row>
    <row r="128" spans="1:9" ht="23.25" customHeight="1" x14ac:dyDescent="0.25">
      <c r="A128" s="38"/>
      <c r="B128" s="14" t="s">
        <v>3</v>
      </c>
      <c r="C128" s="2">
        <v>711.3</v>
      </c>
      <c r="D128" s="2">
        <v>711.3</v>
      </c>
      <c r="E128" s="2">
        <v>526.9</v>
      </c>
      <c r="F128" s="11">
        <f t="shared" si="9"/>
        <v>184.39999999999998</v>
      </c>
      <c r="G128" s="9"/>
      <c r="H128" s="11">
        <f t="shared" si="10"/>
        <v>184.39999999999998</v>
      </c>
      <c r="I128" s="13">
        <f t="shared" si="11"/>
        <v>0.74075636159145231</v>
      </c>
    </row>
    <row r="129" spans="1:9" ht="15" customHeight="1" x14ac:dyDescent="0.25">
      <c r="A129" s="38" t="s">
        <v>34</v>
      </c>
      <c r="B129" s="15" t="s">
        <v>1</v>
      </c>
      <c r="C129" s="3">
        <f>SUM(C130:C133)</f>
        <v>86.2</v>
      </c>
      <c r="D129" s="3">
        <f>SUM(D130:D133)</f>
        <v>85.5</v>
      </c>
      <c r="E129" s="3">
        <f>SUM(E130:E133)</f>
        <v>47.9</v>
      </c>
      <c r="F129" s="11">
        <f t="shared" si="9"/>
        <v>37.6</v>
      </c>
      <c r="G129" s="9"/>
      <c r="H129" s="11">
        <f t="shared" si="10"/>
        <v>37.6</v>
      </c>
      <c r="I129" s="13">
        <f t="shared" si="11"/>
        <v>0.55568445475638051</v>
      </c>
    </row>
    <row r="130" spans="1:9" x14ac:dyDescent="0.25">
      <c r="A130" s="38"/>
      <c r="B130" s="14" t="s">
        <v>2</v>
      </c>
      <c r="C130" s="2">
        <v>0</v>
      </c>
      <c r="D130" s="2">
        <v>0</v>
      </c>
      <c r="E130" s="2"/>
      <c r="F130" s="11">
        <f t="shared" si="9"/>
        <v>0</v>
      </c>
      <c r="G130" s="9"/>
      <c r="H130" s="11">
        <f t="shared" si="10"/>
        <v>0</v>
      </c>
      <c r="I130" s="13" t="e">
        <f t="shared" si="11"/>
        <v>#DIV/0!</v>
      </c>
    </row>
    <row r="131" spans="1:9" x14ac:dyDescent="0.25">
      <c r="A131" s="38"/>
      <c r="B131" s="14" t="s">
        <v>10</v>
      </c>
      <c r="C131" s="2">
        <v>0</v>
      </c>
      <c r="D131" s="2">
        <v>0</v>
      </c>
      <c r="E131" s="2"/>
      <c r="F131" s="11">
        <f t="shared" si="9"/>
        <v>0</v>
      </c>
      <c r="G131" s="9"/>
      <c r="H131" s="11">
        <f t="shared" si="10"/>
        <v>0</v>
      </c>
      <c r="I131" s="13" t="e">
        <f t="shared" si="11"/>
        <v>#DIV/0!</v>
      </c>
    </row>
    <row r="132" spans="1:9" x14ac:dyDescent="0.25">
      <c r="A132" s="38"/>
      <c r="B132" s="14" t="s">
        <v>15</v>
      </c>
      <c r="C132" s="2">
        <v>86.2</v>
      </c>
      <c r="D132" s="2">
        <v>85.5</v>
      </c>
      <c r="E132" s="2">
        <f>40.3+7.6</f>
        <v>47.9</v>
      </c>
      <c r="F132" s="11">
        <f t="shared" si="9"/>
        <v>37.6</v>
      </c>
      <c r="G132" s="9">
        <f>[1]Лист1!$D$24</f>
        <v>0.32400000000000001</v>
      </c>
      <c r="H132" s="11">
        <f t="shared" si="10"/>
        <v>37.276000000000003</v>
      </c>
      <c r="I132" s="13">
        <f t="shared" si="11"/>
        <v>0.55568445475638051</v>
      </c>
    </row>
    <row r="133" spans="1:9" ht="20.25" customHeight="1" x14ac:dyDescent="0.25">
      <c r="A133" s="38"/>
      <c r="B133" s="14" t="s">
        <v>3</v>
      </c>
      <c r="C133" s="2">
        <v>0</v>
      </c>
      <c r="D133" s="2">
        <v>0</v>
      </c>
      <c r="E133" s="2"/>
      <c r="F133" s="11">
        <f t="shared" si="9"/>
        <v>0</v>
      </c>
      <c r="G133" s="9"/>
      <c r="H133" s="11">
        <f t="shared" si="10"/>
        <v>0</v>
      </c>
      <c r="I133" s="13" t="e">
        <f t="shared" si="11"/>
        <v>#DIV/0!</v>
      </c>
    </row>
    <row r="134" spans="1:9" ht="20.25" customHeight="1" x14ac:dyDescent="0.25">
      <c r="A134" s="38" t="s">
        <v>35</v>
      </c>
      <c r="B134" s="15" t="s">
        <v>1</v>
      </c>
      <c r="C134" s="3">
        <f>SUM(C135:C138)</f>
        <v>1404.9</v>
      </c>
      <c r="D134" s="3">
        <f>SUM(D135:D138)</f>
        <v>1404.9</v>
      </c>
      <c r="E134" s="3">
        <f>SUM(E135:E138)</f>
        <v>918</v>
      </c>
      <c r="F134" s="11">
        <f t="shared" si="9"/>
        <v>486.90000000000009</v>
      </c>
      <c r="G134" s="9"/>
      <c r="H134" s="11">
        <f t="shared" si="10"/>
        <v>486.90000000000009</v>
      </c>
      <c r="I134" s="13">
        <f t="shared" si="11"/>
        <v>0.65342729019859058</v>
      </c>
    </row>
    <row r="135" spans="1:9" ht="20.25" customHeight="1" x14ac:dyDescent="0.25">
      <c r="A135" s="38"/>
      <c r="B135" s="14" t="s">
        <v>2</v>
      </c>
      <c r="C135" s="2">
        <v>0</v>
      </c>
      <c r="D135" s="2">
        <v>0</v>
      </c>
      <c r="E135" s="2"/>
      <c r="F135" s="11">
        <f t="shared" si="9"/>
        <v>0</v>
      </c>
      <c r="G135" s="9"/>
      <c r="H135" s="11">
        <f t="shared" si="10"/>
        <v>0</v>
      </c>
      <c r="I135" s="13" t="e">
        <f t="shared" si="11"/>
        <v>#DIV/0!</v>
      </c>
    </row>
    <row r="136" spans="1:9" ht="20.25" customHeight="1" x14ac:dyDescent="0.25">
      <c r="A136" s="38"/>
      <c r="B136" s="14" t="s">
        <v>10</v>
      </c>
      <c r="C136" s="2">
        <v>0</v>
      </c>
      <c r="D136" s="2">
        <v>0</v>
      </c>
      <c r="E136" s="2"/>
      <c r="F136" s="11">
        <f t="shared" si="9"/>
        <v>0</v>
      </c>
      <c r="G136" s="9"/>
      <c r="H136" s="11">
        <f t="shared" si="10"/>
        <v>0</v>
      </c>
      <c r="I136" s="13" t="e">
        <f t="shared" si="11"/>
        <v>#DIV/0!</v>
      </c>
    </row>
    <row r="137" spans="1:9" ht="20.25" customHeight="1" x14ac:dyDescent="0.25">
      <c r="A137" s="38"/>
      <c r="B137" s="14" t="s">
        <v>15</v>
      </c>
      <c r="C137" s="2">
        <v>1404.9</v>
      </c>
      <c r="D137" s="2">
        <v>1404.9</v>
      </c>
      <c r="E137" s="2">
        <v>918</v>
      </c>
      <c r="F137" s="11">
        <f t="shared" si="9"/>
        <v>486.90000000000009</v>
      </c>
      <c r="G137" s="9">
        <f>[1]Лист1!$D$25</f>
        <v>99.145589999999999</v>
      </c>
      <c r="H137" s="11">
        <f t="shared" si="10"/>
        <v>387.75441000000012</v>
      </c>
      <c r="I137" s="13">
        <f t="shared" si="11"/>
        <v>0.65342729019859058</v>
      </c>
    </row>
    <row r="138" spans="1:9" ht="19.5" customHeight="1" x14ac:dyDescent="0.25">
      <c r="A138" s="38"/>
      <c r="B138" s="14" t="s">
        <v>3</v>
      </c>
      <c r="C138" s="2">
        <v>0</v>
      </c>
      <c r="D138" s="2">
        <v>0</v>
      </c>
      <c r="E138" s="2"/>
      <c r="F138" s="11">
        <f t="shared" si="9"/>
        <v>0</v>
      </c>
      <c r="G138" s="9"/>
      <c r="H138" s="11">
        <f t="shared" si="10"/>
        <v>0</v>
      </c>
      <c r="I138" s="13" t="e">
        <f t="shared" si="11"/>
        <v>#DIV/0!</v>
      </c>
    </row>
    <row r="139" spans="1:9" ht="15" customHeight="1" x14ac:dyDescent="0.25">
      <c r="A139" s="38" t="s">
        <v>36</v>
      </c>
      <c r="B139" s="15" t="s">
        <v>1</v>
      </c>
      <c r="C139" s="3">
        <f>SUM(C140:C143)</f>
        <v>59602.100000000006</v>
      </c>
      <c r="D139" s="3">
        <f>SUM(D140:D143)</f>
        <v>59526.600000000006</v>
      </c>
      <c r="E139" s="3">
        <f>SUM(E140:E143)</f>
        <v>39968.699999999997</v>
      </c>
      <c r="F139" s="11">
        <f t="shared" si="9"/>
        <v>19557.900000000009</v>
      </c>
      <c r="G139" s="9"/>
      <c r="H139" s="11">
        <f t="shared" si="10"/>
        <v>19557.900000000009</v>
      </c>
      <c r="I139" s="13">
        <f t="shared" si="11"/>
        <v>0.67059214356541119</v>
      </c>
    </row>
    <row r="140" spans="1:9" x14ac:dyDescent="0.25">
      <c r="A140" s="38"/>
      <c r="B140" s="14" t="s">
        <v>2</v>
      </c>
      <c r="C140" s="2">
        <v>587.70000000000005</v>
      </c>
      <c r="D140" s="2">
        <v>587.70000000000005</v>
      </c>
      <c r="E140" s="2">
        <f>0.3+488.3</f>
        <v>488.6</v>
      </c>
      <c r="F140" s="11">
        <f t="shared" si="9"/>
        <v>99.100000000000023</v>
      </c>
      <c r="G140" s="9"/>
      <c r="H140" s="11">
        <f t="shared" si="10"/>
        <v>99.100000000000023</v>
      </c>
      <c r="I140" s="13">
        <f t="shared" si="11"/>
        <v>0.83137655266292321</v>
      </c>
    </row>
    <row r="141" spans="1:9" x14ac:dyDescent="0.25">
      <c r="A141" s="38"/>
      <c r="B141" s="14" t="s">
        <v>10</v>
      </c>
      <c r="C141" s="2">
        <v>30726.7</v>
      </c>
      <c r="D141" s="2">
        <v>30726.7</v>
      </c>
      <c r="E141" s="2">
        <f>1708.8+17058.7+300+2526</f>
        <v>21593.5</v>
      </c>
      <c r="F141" s="11">
        <f t="shared" si="9"/>
        <v>9133.2000000000007</v>
      </c>
      <c r="G141" s="9"/>
      <c r="H141" s="11">
        <f t="shared" si="10"/>
        <v>9133.2000000000007</v>
      </c>
      <c r="I141" s="13">
        <f t="shared" si="11"/>
        <v>0.70276014020379673</v>
      </c>
    </row>
    <row r="142" spans="1:9" x14ac:dyDescent="0.25">
      <c r="A142" s="38"/>
      <c r="B142" s="14" t="s">
        <v>15</v>
      </c>
      <c r="C142" s="2">
        <v>28287.7</v>
      </c>
      <c r="D142" s="2">
        <v>28212.2</v>
      </c>
      <c r="E142" s="2">
        <f>91.8+686+4620.7+1060.1+1706.3+36.6+110+1237.8+7523.7+4.4+566.2+151.9+21.1+70</f>
        <v>17886.600000000002</v>
      </c>
      <c r="F142" s="11">
        <f t="shared" si="9"/>
        <v>10325.599999999999</v>
      </c>
      <c r="G142" s="9">
        <f>[1]Лист1!$D$26</f>
        <v>583.14880000000005</v>
      </c>
      <c r="H142" s="11">
        <f t="shared" si="10"/>
        <v>9742.4511999999977</v>
      </c>
      <c r="I142" s="13">
        <f t="shared" si="11"/>
        <v>0.63231015600419982</v>
      </c>
    </row>
    <row r="143" spans="1:9" ht="18.75" customHeight="1" x14ac:dyDescent="0.25">
      <c r="A143" s="38"/>
      <c r="B143" s="14" t="s">
        <v>3</v>
      </c>
      <c r="C143" s="2">
        <v>0</v>
      </c>
      <c r="D143" s="2">
        <v>0</v>
      </c>
      <c r="E143" s="2"/>
      <c r="F143" s="11">
        <f t="shared" si="9"/>
        <v>0</v>
      </c>
      <c r="G143" s="9"/>
      <c r="H143" s="11">
        <f t="shared" si="10"/>
        <v>0</v>
      </c>
      <c r="I143" s="13" t="e">
        <f t="shared" si="11"/>
        <v>#DIV/0!</v>
      </c>
    </row>
    <row r="144" spans="1:9" ht="15" customHeight="1" x14ac:dyDescent="0.25">
      <c r="A144" s="38" t="s">
        <v>37</v>
      </c>
      <c r="B144" s="15" t="s">
        <v>1</v>
      </c>
      <c r="C144" s="3">
        <f>SUM(C145:C148)</f>
        <v>23.6</v>
      </c>
      <c r="D144" s="3">
        <f>SUM(D145:D148)</f>
        <v>23.6</v>
      </c>
      <c r="E144" s="3">
        <f>SUM(E145:E148)</f>
        <v>9.3000000000000007</v>
      </c>
      <c r="F144" s="11">
        <f t="shared" si="9"/>
        <v>14.3</v>
      </c>
      <c r="G144" s="9"/>
      <c r="H144" s="11">
        <f t="shared" si="10"/>
        <v>14.3</v>
      </c>
      <c r="I144" s="13">
        <f t="shared" si="11"/>
        <v>0.3940677966101695</v>
      </c>
    </row>
    <row r="145" spans="1:9" x14ac:dyDescent="0.25">
      <c r="A145" s="38"/>
      <c r="B145" s="14" t="s">
        <v>2</v>
      </c>
      <c r="C145" s="2">
        <v>0</v>
      </c>
      <c r="D145" s="2">
        <v>0</v>
      </c>
      <c r="E145" s="2"/>
      <c r="F145" s="11">
        <f t="shared" si="9"/>
        <v>0</v>
      </c>
      <c r="G145" s="9"/>
      <c r="H145" s="11">
        <f t="shared" si="10"/>
        <v>0</v>
      </c>
      <c r="I145" s="13" t="e">
        <f t="shared" si="11"/>
        <v>#DIV/0!</v>
      </c>
    </row>
    <row r="146" spans="1:9" x14ac:dyDescent="0.25">
      <c r="A146" s="38"/>
      <c r="B146" s="14" t="s">
        <v>10</v>
      </c>
      <c r="C146" s="2">
        <v>0</v>
      </c>
      <c r="D146" s="2">
        <v>0</v>
      </c>
      <c r="E146" s="2"/>
      <c r="F146" s="11">
        <f t="shared" si="9"/>
        <v>0</v>
      </c>
      <c r="G146" s="9"/>
      <c r="H146" s="11">
        <f t="shared" si="10"/>
        <v>0</v>
      </c>
      <c r="I146" s="13" t="e">
        <f t="shared" si="11"/>
        <v>#DIV/0!</v>
      </c>
    </row>
    <row r="147" spans="1:9" x14ac:dyDescent="0.25">
      <c r="A147" s="38"/>
      <c r="B147" s="14" t="s">
        <v>15</v>
      </c>
      <c r="C147" s="2">
        <v>23.6</v>
      </c>
      <c r="D147" s="2">
        <v>23.6</v>
      </c>
      <c r="E147" s="2">
        <v>9.3000000000000007</v>
      </c>
      <c r="F147" s="11">
        <f t="shared" si="9"/>
        <v>14.3</v>
      </c>
      <c r="G147" s="9"/>
      <c r="H147" s="11">
        <f t="shared" si="10"/>
        <v>14.3</v>
      </c>
      <c r="I147" s="13">
        <f t="shared" si="11"/>
        <v>0.3940677966101695</v>
      </c>
    </row>
    <row r="148" spans="1:9" ht="19.5" customHeight="1" x14ac:dyDescent="0.25">
      <c r="A148" s="38"/>
      <c r="B148" s="14" t="s">
        <v>3</v>
      </c>
      <c r="C148" s="2">
        <v>0</v>
      </c>
      <c r="D148" s="2">
        <v>0</v>
      </c>
      <c r="E148" s="2"/>
      <c r="F148" s="11">
        <f t="shared" si="9"/>
        <v>0</v>
      </c>
      <c r="G148" s="9"/>
      <c r="H148" s="11">
        <f t="shared" si="10"/>
        <v>0</v>
      </c>
      <c r="I148" s="13" t="e">
        <f t="shared" si="11"/>
        <v>#DIV/0!</v>
      </c>
    </row>
    <row r="149" spans="1:9" ht="18" customHeight="1" x14ac:dyDescent="0.25">
      <c r="A149" s="38" t="s">
        <v>38</v>
      </c>
      <c r="B149" s="15" t="s">
        <v>1</v>
      </c>
      <c r="C149" s="3">
        <f>SUM(C150:C153)</f>
        <v>488.3</v>
      </c>
      <c r="D149" s="3">
        <f>SUM(D150:D153)</f>
        <v>488.3</v>
      </c>
      <c r="E149" s="3">
        <f>SUM(E150:E153)</f>
        <v>0</v>
      </c>
      <c r="F149" s="11">
        <f t="shared" si="9"/>
        <v>488.3</v>
      </c>
      <c r="G149" s="9"/>
      <c r="H149" s="11">
        <f t="shared" si="10"/>
        <v>488.3</v>
      </c>
      <c r="I149" s="13">
        <f t="shared" si="11"/>
        <v>0</v>
      </c>
    </row>
    <row r="150" spans="1:9" ht="18" customHeight="1" x14ac:dyDescent="0.25">
      <c r="A150" s="38"/>
      <c r="B150" s="14" t="s">
        <v>2</v>
      </c>
      <c r="C150" s="2">
        <v>0</v>
      </c>
      <c r="D150" s="2">
        <v>0</v>
      </c>
      <c r="E150" s="2"/>
      <c r="F150" s="11">
        <f t="shared" ref="F150:F158" si="14">D150-E150</f>
        <v>0</v>
      </c>
      <c r="G150" s="9"/>
      <c r="H150" s="11">
        <f t="shared" ref="H150:H158" si="15">F150-G150</f>
        <v>0</v>
      </c>
      <c r="I150" s="13" t="e">
        <f t="shared" ref="I150:I158" si="16">E150/C150</f>
        <v>#DIV/0!</v>
      </c>
    </row>
    <row r="151" spans="1:9" ht="18" customHeight="1" x14ac:dyDescent="0.25">
      <c r="A151" s="38"/>
      <c r="B151" s="14" t="s">
        <v>10</v>
      </c>
      <c r="C151" s="2">
        <v>0</v>
      </c>
      <c r="D151" s="2">
        <v>0</v>
      </c>
      <c r="E151" s="2"/>
      <c r="F151" s="11">
        <f t="shared" si="14"/>
        <v>0</v>
      </c>
      <c r="G151" s="9"/>
      <c r="H151" s="11">
        <f t="shared" si="15"/>
        <v>0</v>
      </c>
      <c r="I151" s="13" t="e">
        <f t="shared" si="16"/>
        <v>#DIV/0!</v>
      </c>
    </row>
    <row r="152" spans="1:9" ht="18" customHeight="1" x14ac:dyDescent="0.25">
      <c r="A152" s="38"/>
      <c r="B152" s="14" t="s">
        <v>15</v>
      </c>
      <c r="C152" s="2">
        <v>488.3</v>
      </c>
      <c r="D152" s="2">
        <v>488.3</v>
      </c>
      <c r="E152" s="2">
        <v>0</v>
      </c>
      <c r="F152" s="11">
        <f t="shared" si="14"/>
        <v>488.3</v>
      </c>
      <c r="G152" s="9"/>
      <c r="H152" s="11">
        <f t="shared" si="15"/>
        <v>488.3</v>
      </c>
      <c r="I152" s="13">
        <f t="shared" si="16"/>
        <v>0</v>
      </c>
    </row>
    <row r="153" spans="1:9" ht="27" customHeight="1" x14ac:dyDescent="0.25">
      <c r="A153" s="38"/>
      <c r="B153" s="14" t="s">
        <v>3</v>
      </c>
      <c r="C153" s="2">
        <v>0</v>
      </c>
      <c r="D153" s="2">
        <v>0</v>
      </c>
      <c r="E153" s="2"/>
      <c r="F153" s="11">
        <f t="shared" si="14"/>
        <v>0</v>
      </c>
      <c r="G153" s="9"/>
      <c r="H153" s="11">
        <f t="shared" si="15"/>
        <v>0</v>
      </c>
      <c r="I153" s="13" t="e">
        <f t="shared" si="16"/>
        <v>#DIV/0!</v>
      </c>
    </row>
    <row r="154" spans="1:9" x14ac:dyDescent="0.25">
      <c r="A154" s="38" t="s">
        <v>41</v>
      </c>
      <c r="B154" s="15" t="s">
        <v>1</v>
      </c>
      <c r="C154" s="3">
        <f>SUM(C155:C158)</f>
        <v>0</v>
      </c>
      <c r="D154" s="3">
        <f>SUM(D155:D158)</f>
        <v>0</v>
      </c>
      <c r="E154" s="3">
        <f>SUM(E155:E158)</f>
        <v>0</v>
      </c>
      <c r="F154" s="11">
        <f t="shared" si="14"/>
        <v>0</v>
      </c>
      <c r="G154" s="9"/>
      <c r="H154" s="11">
        <f t="shared" si="15"/>
        <v>0</v>
      </c>
      <c r="I154" s="13" t="e">
        <f t="shared" si="16"/>
        <v>#DIV/0!</v>
      </c>
    </row>
    <row r="155" spans="1:9" x14ac:dyDescent="0.25">
      <c r="A155" s="38"/>
      <c r="B155" s="14" t="s">
        <v>2</v>
      </c>
      <c r="C155" s="2">
        <v>0</v>
      </c>
      <c r="D155" s="2">
        <v>0</v>
      </c>
      <c r="E155" s="2"/>
      <c r="F155" s="11">
        <f t="shared" si="14"/>
        <v>0</v>
      </c>
      <c r="G155" s="9"/>
      <c r="H155" s="11">
        <f t="shared" si="15"/>
        <v>0</v>
      </c>
      <c r="I155" s="13" t="e">
        <f t="shared" si="16"/>
        <v>#DIV/0!</v>
      </c>
    </row>
    <row r="156" spans="1:9" x14ac:dyDescent="0.25">
      <c r="A156" s="38"/>
      <c r="B156" s="14" t="s">
        <v>10</v>
      </c>
      <c r="C156" s="2">
        <v>0</v>
      </c>
      <c r="D156" s="2">
        <v>0</v>
      </c>
      <c r="E156" s="2"/>
      <c r="F156" s="11">
        <f t="shared" si="14"/>
        <v>0</v>
      </c>
      <c r="G156" s="9"/>
      <c r="H156" s="11">
        <f t="shared" si="15"/>
        <v>0</v>
      </c>
      <c r="I156" s="13" t="e">
        <f t="shared" si="16"/>
        <v>#DIV/0!</v>
      </c>
    </row>
    <row r="157" spans="1:9" ht="16.5" customHeight="1" x14ac:dyDescent="0.25">
      <c r="A157" s="38"/>
      <c r="B157" s="14" t="s">
        <v>15</v>
      </c>
      <c r="C157" s="2">
        <v>0</v>
      </c>
      <c r="D157" s="2">
        <v>0</v>
      </c>
      <c r="E157" s="2"/>
      <c r="F157" s="11">
        <f t="shared" si="14"/>
        <v>0</v>
      </c>
      <c r="G157" s="9"/>
      <c r="H157" s="11">
        <f t="shared" si="15"/>
        <v>0</v>
      </c>
      <c r="I157" s="13" t="e">
        <f t="shared" si="16"/>
        <v>#DIV/0!</v>
      </c>
    </row>
    <row r="158" spans="1:9" ht="17.25" customHeight="1" x14ac:dyDescent="0.25">
      <c r="A158" s="38"/>
      <c r="B158" s="14" t="s">
        <v>3</v>
      </c>
      <c r="C158" s="2">
        <v>0</v>
      </c>
      <c r="D158" s="2">
        <v>0</v>
      </c>
      <c r="E158" s="2"/>
      <c r="F158" s="11">
        <f t="shared" si="14"/>
        <v>0</v>
      </c>
      <c r="G158" s="9"/>
      <c r="H158" s="11">
        <f t="shared" si="15"/>
        <v>0</v>
      </c>
      <c r="I158" s="13" t="e">
        <f t="shared" si="16"/>
        <v>#DIV/0!</v>
      </c>
    </row>
    <row r="159" spans="1:9" x14ac:dyDescent="0.25">
      <c r="A159" s="4"/>
      <c r="B159" s="4"/>
      <c r="C159" s="27"/>
      <c r="D159" s="27"/>
      <c r="E159" s="27"/>
    </row>
    <row r="160" spans="1:9" x14ac:dyDescent="0.25">
      <c r="A160" s="8"/>
      <c r="B160" s="8"/>
      <c r="C160" s="8"/>
      <c r="D160" s="8"/>
      <c r="E160" s="8"/>
    </row>
    <row r="161" spans="1:6" x14ac:dyDescent="0.25">
      <c r="A161" s="41" t="s">
        <v>43</v>
      </c>
      <c r="B161" s="41"/>
      <c r="C161" s="27"/>
      <c r="D161" s="27"/>
      <c r="E161" s="27"/>
    </row>
    <row r="162" spans="1:6" ht="16.5" customHeight="1" x14ac:dyDescent="0.25">
      <c r="A162" s="41" t="s">
        <v>44</v>
      </c>
      <c r="B162" s="41"/>
      <c r="C162" s="27"/>
      <c r="D162" s="27"/>
      <c r="E162" s="31" t="s">
        <v>47</v>
      </c>
      <c r="F162" s="31"/>
    </row>
    <row r="163" spans="1:6" ht="16.5" customHeight="1" x14ac:dyDescent="0.25">
      <c r="A163" s="4"/>
      <c r="B163" s="4"/>
      <c r="C163" s="27"/>
      <c r="D163" s="27"/>
      <c r="E163" s="27"/>
    </row>
    <row r="164" spans="1:6" x14ac:dyDescent="0.25">
      <c r="A164" s="4"/>
      <c r="B164" s="4"/>
      <c r="C164" s="27"/>
      <c r="D164" s="27"/>
      <c r="E164" s="27"/>
    </row>
    <row r="165" spans="1:6" ht="17.25" customHeight="1" x14ac:dyDescent="0.25">
      <c r="A165" s="41" t="s">
        <v>58</v>
      </c>
      <c r="B165" s="41"/>
      <c r="C165" s="27"/>
      <c r="D165" s="27"/>
      <c r="E165" s="27"/>
    </row>
    <row r="166" spans="1:6" ht="15" customHeight="1" x14ac:dyDescent="0.25">
      <c r="A166" s="41" t="s">
        <v>59</v>
      </c>
      <c r="B166" s="41"/>
      <c r="C166" s="27"/>
      <c r="D166" s="27"/>
      <c r="E166" s="31" t="s">
        <v>60</v>
      </c>
      <c r="F166" s="31"/>
    </row>
    <row r="167" spans="1:6" ht="18" customHeight="1" x14ac:dyDescent="0.25">
      <c r="A167" s="40" t="s">
        <v>44</v>
      </c>
      <c r="B167" s="40"/>
      <c r="C167" s="27"/>
      <c r="D167" s="27"/>
      <c r="E167" s="27"/>
    </row>
    <row r="168" spans="1:6" x14ac:dyDescent="0.25">
      <c r="A168" s="4"/>
      <c r="B168" s="4"/>
      <c r="C168" s="27"/>
      <c r="D168" s="27"/>
      <c r="E168" s="27"/>
    </row>
    <row r="169" spans="1:6" x14ac:dyDescent="0.25">
      <c r="A169" s="21"/>
      <c r="B169" s="21"/>
      <c r="C169" s="27"/>
      <c r="D169" s="27"/>
      <c r="E169" s="27"/>
    </row>
    <row r="170" spans="1:6" x14ac:dyDescent="0.25">
      <c r="A170" s="21"/>
      <c r="B170" s="21"/>
      <c r="C170" s="27"/>
      <c r="D170" s="27"/>
      <c r="E170" s="27"/>
    </row>
    <row r="171" spans="1:6" x14ac:dyDescent="0.25">
      <c r="A171" s="39" t="s">
        <v>45</v>
      </c>
      <c r="B171" s="39"/>
      <c r="C171" s="27"/>
      <c r="D171" s="27"/>
      <c r="E171" s="27"/>
    </row>
    <row r="172" spans="1:6" ht="24.75" customHeight="1" x14ac:dyDescent="0.25">
      <c r="A172" s="28" t="s">
        <v>55</v>
      </c>
      <c r="B172" s="28"/>
      <c r="C172" s="27"/>
      <c r="D172" s="27"/>
      <c r="E172" s="27"/>
    </row>
    <row r="173" spans="1:6" ht="20.25" customHeight="1" x14ac:dyDescent="0.25">
      <c r="A173" s="28" t="s">
        <v>56</v>
      </c>
      <c r="B173" s="28"/>
      <c r="C173" s="27"/>
      <c r="D173" s="27"/>
      <c r="E173" s="26" t="s">
        <v>48</v>
      </c>
    </row>
    <row r="174" spans="1:6" ht="15.75" customHeight="1" x14ac:dyDescent="0.25">
      <c r="A174" s="21"/>
      <c r="B174" s="21"/>
      <c r="C174" s="27"/>
      <c r="D174" s="27"/>
      <c r="E174" s="27"/>
    </row>
    <row r="175" spans="1:6" ht="15.75" customHeight="1" x14ac:dyDescent="0.25">
      <c r="A175" s="7"/>
      <c r="B175" s="22"/>
      <c r="C175" s="27"/>
      <c r="D175" s="27"/>
      <c r="E175" s="27"/>
    </row>
    <row r="176" spans="1:6" x14ac:dyDescent="0.25">
      <c r="A176" s="4"/>
      <c r="B176" s="4"/>
      <c r="C176" s="27"/>
      <c r="D176" s="27"/>
      <c r="E176" s="27"/>
    </row>
    <row r="177" spans="1:5" x14ac:dyDescent="0.25">
      <c r="A177" s="4"/>
      <c r="B177" s="4"/>
      <c r="C177" s="27"/>
      <c r="D177" s="27"/>
      <c r="E177" s="27"/>
    </row>
    <row r="178" spans="1:5" hidden="1" x14ac:dyDescent="0.25">
      <c r="E178" s="6">
        <f>E179+E183</f>
        <v>529136.6</v>
      </c>
    </row>
    <row r="179" spans="1:5" hidden="1" x14ac:dyDescent="0.25">
      <c r="C179" s="6">
        <f>C180+C181+C182</f>
        <v>771368.3</v>
      </c>
      <c r="D179" s="6"/>
      <c r="E179" s="6">
        <f>E180+E181+E182</f>
        <v>429766.79999999993</v>
      </c>
    </row>
    <row r="180" spans="1:5" hidden="1" x14ac:dyDescent="0.25">
      <c r="C180" s="6">
        <v>316721.2</v>
      </c>
      <c r="D180" s="6"/>
      <c r="E180" s="6">
        <f>E27+E32+E57+E62+E67+E82+E107+E112+E127+E132+E137+E142+E147</f>
        <v>407684.69999999995</v>
      </c>
    </row>
    <row r="181" spans="1:5" hidden="1" x14ac:dyDescent="0.25">
      <c r="C181" s="6">
        <v>454308.6</v>
      </c>
      <c r="D181" s="6"/>
      <c r="E181" s="6">
        <f>E25+E55+E65+E80+E140</f>
        <v>488.6</v>
      </c>
    </row>
    <row r="182" spans="1:5" hidden="1" x14ac:dyDescent="0.25">
      <c r="C182" s="6">
        <v>338.5</v>
      </c>
      <c r="D182" s="6"/>
      <c r="E182" s="6">
        <f>E141</f>
        <v>21593.5</v>
      </c>
    </row>
    <row r="183" spans="1:5" hidden="1" x14ac:dyDescent="0.25">
      <c r="C183" s="6">
        <v>65681.7</v>
      </c>
      <c r="D183" s="6"/>
      <c r="E183" s="6">
        <f>E184+E185+E186+E187</f>
        <v>99369.8</v>
      </c>
    </row>
    <row r="184" spans="1:5" hidden="1" x14ac:dyDescent="0.25">
      <c r="C184" s="6">
        <v>50114.1</v>
      </c>
      <c r="D184" s="6"/>
      <c r="E184" s="6">
        <f>E28</f>
        <v>73194</v>
      </c>
    </row>
    <row r="185" spans="1:5" hidden="1" x14ac:dyDescent="0.25">
      <c r="C185" s="6">
        <v>13446</v>
      </c>
      <c r="D185" s="6"/>
      <c r="E185" s="6">
        <f>E58</f>
        <v>18291.8</v>
      </c>
    </row>
    <row r="186" spans="1:5" hidden="1" x14ac:dyDescent="0.25">
      <c r="C186" s="6">
        <f>882.9+991.8</f>
        <v>1874.6999999999998</v>
      </c>
      <c r="D186" s="6"/>
      <c r="E186" s="6">
        <f>E108</f>
        <v>7357.1</v>
      </c>
    </row>
    <row r="187" spans="1:5" hidden="1" x14ac:dyDescent="0.25">
      <c r="C187" s="5">
        <v>246.9</v>
      </c>
      <c r="E187" s="6">
        <f>E128</f>
        <v>526.9</v>
      </c>
    </row>
    <row r="188" spans="1:5" hidden="1" x14ac:dyDescent="0.25">
      <c r="C188" s="5">
        <f>C184+C185+C186+C187</f>
        <v>65681.7</v>
      </c>
      <c r="E188" s="5">
        <f>E184+E185+E186+E187</f>
        <v>99369.8</v>
      </c>
    </row>
    <row r="189" spans="1:5" hidden="1" x14ac:dyDescent="0.25"/>
    <row r="190" spans="1:5" hidden="1" x14ac:dyDescent="0.25">
      <c r="E190" s="6">
        <f>E32+E62+E112+E132</f>
        <v>5693.6999999999989</v>
      </c>
    </row>
  </sheetData>
  <mergeCells count="49">
    <mergeCell ref="A166:B166"/>
    <mergeCell ref="E166:F166"/>
    <mergeCell ref="A129:A133"/>
    <mergeCell ref="A134:A138"/>
    <mergeCell ref="A139:A143"/>
    <mergeCell ref="A144:A148"/>
    <mergeCell ref="A162:B162"/>
    <mergeCell ref="A149:A153"/>
    <mergeCell ref="E162:F162"/>
    <mergeCell ref="A24:A28"/>
    <mergeCell ref="A29:A33"/>
    <mergeCell ref="A34:A38"/>
    <mergeCell ref="A39:A43"/>
    <mergeCell ref="A44:A48"/>
    <mergeCell ref="A84:A88"/>
    <mergeCell ref="A99:A103"/>
    <mergeCell ref="A104:A108"/>
    <mergeCell ref="A171:B171"/>
    <mergeCell ref="A54:A58"/>
    <mergeCell ref="A59:A63"/>
    <mergeCell ref="A64:A68"/>
    <mergeCell ref="A69:A73"/>
    <mergeCell ref="A74:A78"/>
    <mergeCell ref="A109:A113"/>
    <mergeCell ref="A114:A118"/>
    <mergeCell ref="A89:A93"/>
    <mergeCell ref="A94:A98"/>
    <mergeCell ref="A167:B167"/>
    <mergeCell ref="A154:A158"/>
    <mergeCell ref="A161:B161"/>
    <mergeCell ref="A124:A128"/>
    <mergeCell ref="A119:A123"/>
    <mergeCell ref="A165:B165"/>
    <mergeCell ref="A172:B172"/>
    <mergeCell ref="A173:B173"/>
    <mergeCell ref="A7:E7"/>
    <mergeCell ref="A1:E1"/>
    <mergeCell ref="A2:E2"/>
    <mergeCell ref="A4:E4"/>
    <mergeCell ref="A5:E5"/>
    <mergeCell ref="A6:E6"/>
    <mergeCell ref="A49:A53"/>
    <mergeCell ref="A8:A9"/>
    <mergeCell ref="B8:B9"/>
    <mergeCell ref="C8:D8"/>
    <mergeCell ref="E8:E9"/>
    <mergeCell ref="A11:A18"/>
    <mergeCell ref="A19:A23"/>
    <mergeCell ref="A79:A83"/>
  </mergeCells>
  <pageMargins left="0.9055118110236221" right="0.31496062992125984" top="0.55118110236220474" bottom="0.55118110236220474" header="0.31496062992125984" footer="0.31496062992125984"/>
  <pageSetup paperSize="9" scale="63" fitToHeight="6" orientation="portrait" r:id="rId1"/>
  <rowBreaks count="4" manualBreakCount="4">
    <brk id="38" max="8" man="1"/>
    <brk id="53" max="8" man="1"/>
    <brk id="114" max="8" man="1"/>
    <brk id="1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 таблица  (2)</vt:lpstr>
      <vt:lpstr>'15 таблица  (2)'!Заголовки_для_печати</vt:lpstr>
      <vt:lpstr>'15 таблица 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Король О. В.</cp:lastModifiedBy>
  <cp:lastPrinted>2016-10-21T12:09:01Z</cp:lastPrinted>
  <dcterms:created xsi:type="dcterms:W3CDTF">2014-07-10T11:39:57Z</dcterms:created>
  <dcterms:modified xsi:type="dcterms:W3CDTF">2016-10-21T12:39:13Z</dcterms:modified>
</cp:coreProperties>
</file>